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My Drive\الكتيبات والمنتجات الإلكترونية\خارطة الطريق من راتبك إلى ثروتك\النسخة النهائية\"/>
    </mc:Choice>
  </mc:AlternateContent>
  <xr:revisionPtr revIDLastSave="0" documentId="8_{5C6C5913-9A19-4587-9E4F-D11EE75BC25F}" xr6:coauthVersionLast="47" xr6:coauthVersionMax="47" xr10:uidLastSave="{00000000-0000-0000-0000-000000000000}"/>
  <bookViews>
    <workbookView xWindow="-108" yWindow="-108" windowWidth="23256" windowHeight="12456" xr2:uid="{08B2477E-736E-41D6-9A58-54EBFA6377FD}"/>
  </bookViews>
  <sheets>
    <sheet name="الصفحة الرئيسية" sheetId="7" r:id="rId1"/>
    <sheet name="العام الأول" sheetId="1" r:id="rId2"/>
    <sheet name="العام الثاني" sheetId="3" r:id="rId3"/>
    <sheet name="العام الثالث" sheetId="4" r:id="rId4"/>
    <sheet name="العام الرابع" sheetId="5" r:id="rId5"/>
    <sheet name="العام الخامس"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 i="7" l="1"/>
  <c r="O11" i="7"/>
  <c r="H14" i="7"/>
  <c r="L11" i="7"/>
  <c r="M11" i="7"/>
  <c r="N11" i="7"/>
  <c r="K11" i="7"/>
  <c r="P8" i="7"/>
  <c r="P9" i="7"/>
  <c r="P10" i="7"/>
  <c r="O10" i="7"/>
  <c r="N10" i="7"/>
  <c r="M10" i="7"/>
  <c r="L10" i="7"/>
  <c r="K10" i="7"/>
  <c r="N11" i="6"/>
  <c r="N12" i="6"/>
  <c r="N13" i="6"/>
  <c r="N14" i="6"/>
  <c r="N15" i="6"/>
  <c r="N16" i="6"/>
  <c r="N17" i="6"/>
  <c r="N18" i="6"/>
  <c r="N10" i="6"/>
  <c r="N9" i="6"/>
  <c r="N8" i="6"/>
  <c r="N7" i="6"/>
  <c r="D19" i="6"/>
  <c r="N18" i="5"/>
  <c r="N16" i="5"/>
  <c r="N15" i="5"/>
  <c r="N12" i="5"/>
  <c r="N9" i="5"/>
  <c r="N10" i="5"/>
  <c r="N11" i="5"/>
  <c r="N13" i="5"/>
  <c r="N14" i="5"/>
  <c r="N17" i="5"/>
  <c r="N8" i="5"/>
  <c r="N7" i="5"/>
  <c r="D19" i="5"/>
  <c r="M11" i="4"/>
  <c r="M12" i="4"/>
  <c r="M13" i="4"/>
  <c r="M14" i="4"/>
  <c r="M15" i="4"/>
  <c r="M16" i="4"/>
  <c r="M17" i="4"/>
  <c r="M18" i="4"/>
  <c r="M10" i="4"/>
  <c r="M9" i="4"/>
  <c r="M8" i="4"/>
  <c r="M7" i="4"/>
  <c r="D19" i="4"/>
  <c r="D19" i="3"/>
  <c r="D19" i="1"/>
  <c r="O8" i="7"/>
  <c r="N8" i="7"/>
  <c r="J13" i="6"/>
  <c r="L14" i="6"/>
  <c r="H16" i="6"/>
  <c r="J16" i="6"/>
  <c r="L18" i="6"/>
  <c r="R11" i="6"/>
  <c r="S11" i="6" s="1"/>
  <c r="R12" i="6"/>
  <c r="S12" i="6" s="1"/>
  <c r="R13" i="6"/>
  <c r="S13" i="6" s="1"/>
  <c r="T13" i="6"/>
  <c r="M13" i="6" s="1"/>
  <c r="R14" i="6"/>
  <c r="S14" i="6"/>
  <c r="T14" i="6"/>
  <c r="H14" i="6" s="1"/>
  <c r="R15" i="6"/>
  <c r="S15" i="6" s="1"/>
  <c r="R16" i="6"/>
  <c r="T16" i="6" s="1"/>
  <c r="K16" i="6" s="1"/>
  <c r="R17" i="6"/>
  <c r="S17" i="6" s="1"/>
  <c r="R18" i="6"/>
  <c r="S18" i="6"/>
  <c r="T18" i="6"/>
  <c r="H18" i="6" s="1"/>
  <c r="R10" i="6"/>
  <c r="T10" i="6" s="1"/>
  <c r="G10" i="6"/>
  <c r="P8" i="6"/>
  <c r="P9" i="6"/>
  <c r="P10" i="6"/>
  <c r="P11" i="6"/>
  <c r="P12" i="6"/>
  <c r="P13" i="6"/>
  <c r="P14" i="6"/>
  <c r="P15" i="6"/>
  <c r="P16" i="6"/>
  <c r="P17" i="6"/>
  <c r="P18" i="6"/>
  <c r="P19" i="6"/>
  <c r="G18" i="6"/>
  <c r="G17" i="6"/>
  <c r="G16" i="6"/>
  <c r="G15" i="6"/>
  <c r="G14" i="6"/>
  <c r="G13" i="6"/>
  <c r="G12" i="6"/>
  <c r="G11" i="6"/>
  <c r="F19" i="6"/>
  <c r="O9" i="7" s="1"/>
  <c r="E19" i="6"/>
  <c r="C19" i="6"/>
  <c r="P7" i="6"/>
  <c r="F19" i="5"/>
  <c r="N9" i="7" s="1"/>
  <c r="E19" i="5"/>
  <c r="C19" i="5"/>
  <c r="P19" i="5" s="1"/>
  <c r="P18" i="5"/>
  <c r="P17" i="5"/>
  <c r="P16" i="5"/>
  <c r="P15" i="5"/>
  <c r="P14" i="5"/>
  <c r="P13" i="5"/>
  <c r="P12" i="5"/>
  <c r="P11" i="5"/>
  <c r="P10" i="5"/>
  <c r="P9" i="5"/>
  <c r="P8" i="5"/>
  <c r="P7" i="5"/>
  <c r="E19" i="4"/>
  <c r="M8" i="7" s="1"/>
  <c r="K11" i="4"/>
  <c r="I10" i="4"/>
  <c r="F11" i="4"/>
  <c r="L11" i="4" s="1"/>
  <c r="F10" i="4"/>
  <c r="L10" i="4" s="1"/>
  <c r="G8" i="4"/>
  <c r="H8" i="4"/>
  <c r="I8" i="4"/>
  <c r="J8" i="4"/>
  <c r="K8" i="4"/>
  <c r="L8" i="4"/>
  <c r="G9" i="4"/>
  <c r="H9" i="4"/>
  <c r="I9" i="4"/>
  <c r="J9" i="4"/>
  <c r="K9" i="4"/>
  <c r="L9" i="4"/>
  <c r="L7" i="4"/>
  <c r="K7" i="4"/>
  <c r="J7" i="4"/>
  <c r="I7" i="4"/>
  <c r="H7" i="4"/>
  <c r="G7" i="4"/>
  <c r="P7" i="4" s="1"/>
  <c r="C19" i="4"/>
  <c r="O19" i="4" s="1"/>
  <c r="O18" i="4"/>
  <c r="O17" i="4"/>
  <c r="O16" i="4"/>
  <c r="O15" i="4"/>
  <c r="O14" i="4"/>
  <c r="O13" i="4"/>
  <c r="O12" i="4"/>
  <c r="O11" i="4"/>
  <c r="O10" i="4"/>
  <c r="O9" i="4"/>
  <c r="O8" i="4"/>
  <c r="O7" i="4"/>
  <c r="I18" i="3"/>
  <c r="K18" i="3"/>
  <c r="H18" i="3"/>
  <c r="I11" i="3"/>
  <c r="H11" i="3"/>
  <c r="G11" i="3"/>
  <c r="M13" i="3"/>
  <c r="M14" i="3"/>
  <c r="M15" i="3"/>
  <c r="M16" i="3"/>
  <c r="M17" i="3"/>
  <c r="M18" i="3"/>
  <c r="F13" i="3"/>
  <c r="N13" i="3" s="1"/>
  <c r="G13" i="3"/>
  <c r="H13" i="3"/>
  <c r="I13" i="3"/>
  <c r="J13" i="3"/>
  <c r="K13" i="3"/>
  <c r="F14" i="3"/>
  <c r="N14" i="3" s="1"/>
  <c r="G14" i="3"/>
  <c r="H14" i="3"/>
  <c r="I14" i="3"/>
  <c r="J14" i="3"/>
  <c r="K14" i="3"/>
  <c r="F15" i="3"/>
  <c r="G15" i="3"/>
  <c r="H15" i="3"/>
  <c r="I15" i="3"/>
  <c r="N15" i="3" s="1"/>
  <c r="J15" i="3"/>
  <c r="K15" i="3"/>
  <c r="F16" i="3"/>
  <c r="N16" i="3" s="1"/>
  <c r="G16" i="3"/>
  <c r="H16" i="3"/>
  <c r="I16" i="3"/>
  <c r="J16" i="3"/>
  <c r="K16" i="3"/>
  <c r="F17" i="3"/>
  <c r="N17" i="3" s="1"/>
  <c r="G17" i="3"/>
  <c r="H17" i="3"/>
  <c r="I17" i="3"/>
  <c r="J17" i="3"/>
  <c r="K17" i="3"/>
  <c r="F18" i="3"/>
  <c r="G18" i="3"/>
  <c r="J18" i="3"/>
  <c r="K12" i="3"/>
  <c r="J12" i="3"/>
  <c r="I12" i="3"/>
  <c r="H12" i="3"/>
  <c r="F8" i="3"/>
  <c r="G8" i="3"/>
  <c r="H8" i="3"/>
  <c r="I8" i="3"/>
  <c r="J8" i="3"/>
  <c r="F9" i="3"/>
  <c r="G9" i="3"/>
  <c r="H9" i="3"/>
  <c r="I9" i="3"/>
  <c r="J9" i="3"/>
  <c r="F10" i="3"/>
  <c r="G10" i="3"/>
  <c r="H10" i="3"/>
  <c r="I10" i="3"/>
  <c r="J10" i="3"/>
  <c r="F11" i="3"/>
  <c r="J11" i="3"/>
  <c r="F12" i="3"/>
  <c r="G12" i="3"/>
  <c r="N12" i="3" s="1"/>
  <c r="J7" i="3"/>
  <c r="N7" i="3" s="1"/>
  <c r="I7" i="3"/>
  <c r="H7" i="3"/>
  <c r="F7" i="3"/>
  <c r="G7" i="3"/>
  <c r="C19" i="3"/>
  <c r="M19" i="3" s="1"/>
  <c r="M12" i="3"/>
  <c r="M11" i="3"/>
  <c r="M10" i="3"/>
  <c r="M9" i="3"/>
  <c r="M8" i="3"/>
  <c r="M7" i="3"/>
  <c r="C19" i="1"/>
  <c r="K19" i="1" s="1"/>
  <c r="K8" i="1"/>
  <c r="K9" i="1"/>
  <c r="K10" i="1"/>
  <c r="K11" i="1"/>
  <c r="K12" i="1"/>
  <c r="K13" i="1"/>
  <c r="K14" i="1"/>
  <c r="K15" i="1"/>
  <c r="K16" i="1"/>
  <c r="K17" i="1"/>
  <c r="K18" i="1"/>
  <c r="K7" i="1"/>
  <c r="G18" i="1"/>
  <c r="H18" i="1"/>
  <c r="I18" i="1"/>
  <c r="F11" i="1"/>
  <c r="G11" i="1"/>
  <c r="H11" i="1"/>
  <c r="I11" i="1"/>
  <c r="F12" i="1"/>
  <c r="G12" i="1"/>
  <c r="H12" i="1"/>
  <c r="I12" i="1"/>
  <c r="F13" i="1"/>
  <c r="G13" i="1"/>
  <c r="H13" i="1"/>
  <c r="I13" i="1"/>
  <c r="F14" i="1"/>
  <c r="G14" i="1"/>
  <c r="H14" i="1"/>
  <c r="I14" i="1"/>
  <c r="F15" i="1"/>
  <c r="G15" i="1"/>
  <c r="H15" i="1"/>
  <c r="I15" i="1"/>
  <c r="F16" i="1"/>
  <c r="G16" i="1"/>
  <c r="H16" i="1"/>
  <c r="I16" i="1"/>
  <c r="F17" i="1"/>
  <c r="G17" i="1"/>
  <c r="H17" i="1"/>
  <c r="I17" i="1"/>
  <c r="F18" i="1"/>
  <c r="I10" i="1"/>
  <c r="H10" i="1"/>
  <c r="H19" i="1" s="1"/>
  <c r="C9" i="7" s="1"/>
  <c r="G10" i="1"/>
  <c r="F10" i="1"/>
  <c r="F8" i="1"/>
  <c r="G8" i="1"/>
  <c r="F9" i="1"/>
  <c r="G9" i="1"/>
  <c r="G7" i="1"/>
  <c r="F7" i="1"/>
  <c r="L13" i="6" l="1"/>
  <c r="M18" i="6"/>
  <c r="I16" i="6"/>
  <c r="M14" i="6"/>
  <c r="K13" i="6"/>
  <c r="Q13" i="6" s="1"/>
  <c r="S16" i="6"/>
  <c r="K18" i="6"/>
  <c r="K14" i="6"/>
  <c r="I13" i="6"/>
  <c r="J18" i="6"/>
  <c r="J14" i="6"/>
  <c r="H13" i="6"/>
  <c r="S10" i="6"/>
  <c r="T15" i="6"/>
  <c r="T12" i="6"/>
  <c r="I18" i="6"/>
  <c r="M16" i="6"/>
  <c r="I14" i="6"/>
  <c r="L16" i="6"/>
  <c r="G10" i="4"/>
  <c r="I11" i="4"/>
  <c r="F12" i="4"/>
  <c r="H10" i="4"/>
  <c r="H11" i="4"/>
  <c r="G11" i="4"/>
  <c r="P8" i="4"/>
  <c r="J10" i="4"/>
  <c r="P9" i="4"/>
  <c r="K10" i="4"/>
  <c r="P10" i="4" s="1"/>
  <c r="J11" i="4"/>
  <c r="K19" i="3"/>
  <c r="D12" i="7" s="1"/>
  <c r="N8" i="3"/>
  <c r="N9" i="3"/>
  <c r="T17" i="6"/>
  <c r="T11" i="6"/>
  <c r="M10" i="6"/>
  <c r="L10" i="6"/>
  <c r="K10" i="6"/>
  <c r="J10" i="6"/>
  <c r="Q10" i="6" s="1"/>
  <c r="H10" i="6"/>
  <c r="I10" i="6"/>
  <c r="N18" i="3"/>
  <c r="N11" i="3"/>
  <c r="N10" i="3"/>
  <c r="J19" i="3"/>
  <c r="D11" i="7" s="1"/>
  <c r="H19" i="3"/>
  <c r="D9" i="7" s="1"/>
  <c r="G19" i="3"/>
  <c r="D8" i="7" s="1"/>
  <c r="F19" i="3"/>
  <c r="D7" i="7" s="1"/>
  <c r="I19" i="3"/>
  <c r="D10" i="7" s="1"/>
  <c r="F19" i="1"/>
  <c r="G19" i="1"/>
  <c r="C8" i="7" s="1"/>
  <c r="I19" i="1"/>
  <c r="C10" i="7" s="1"/>
  <c r="L16" i="1"/>
  <c r="L9" i="1"/>
  <c r="L8" i="1"/>
  <c r="L10" i="1"/>
  <c r="L13" i="1"/>
  <c r="L12" i="1"/>
  <c r="L18" i="1"/>
  <c r="L15" i="1"/>
  <c r="L7" i="1"/>
  <c r="L11" i="1"/>
  <c r="L17" i="1"/>
  <c r="L14" i="1"/>
  <c r="K12" i="6" l="1"/>
  <c r="L12" i="6"/>
  <c r="H12" i="6"/>
  <c r="M12" i="6"/>
  <c r="I12" i="6"/>
  <c r="J12" i="6"/>
  <c r="Q14" i="6"/>
  <c r="I15" i="6"/>
  <c r="Q15" i="6" s="1"/>
  <c r="J15" i="6"/>
  <c r="K15" i="6"/>
  <c r="L15" i="6"/>
  <c r="M15" i="6"/>
  <c r="H15" i="6"/>
  <c r="Q16" i="6"/>
  <c r="Q18" i="6"/>
  <c r="I11" i="6"/>
  <c r="Q11" i="6" s="1"/>
  <c r="J11" i="6"/>
  <c r="K11" i="6"/>
  <c r="L11" i="6"/>
  <c r="M11" i="6"/>
  <c r="H11" i="6"/>
  <c r="M17" i="6"/>
  <c r="J17" i="6"/>
  <c r="H17" i="6"/>
  <c r="Q17" i="6" s="1"/>
  <c r="I17" i="6"/>
  <c r="K17" i="6"/>
  <c r="L17" i="6"/>
  <c r="N19" i="5"/>
  <c r="F13" i="7" s="1"/>
  <c r="F13" i="4"/>
  <c r="G12" i="4"/>
  <c r="I12" i="4"/>
  <c r="H12" i="4"/>
  <c r="L12" i="4"/>
  <c r="J12" i="4"/>
  <c r="K12" i="4"/>
  <c r="D14" i="7"/>
  <c r="L7" i="7" s="1"/>
  <c r="C7" i="7"/>
  <c r="L19" i="1"/>
  <c r="P11" i="4"/>
  <c r="N19" i="3"/>
  <c r="Q12" i="6" l="1"/>
  <c r="N19" i="6"/>
  <c r="G13" i="7" s="1"/>
  <c r="F14" i="4"/>
  <c r="H13" i="4"/>
  <c r="I13" i="4"/>
  <c r="J13" i="4"/>
  <c r="K13" i="4"/>
  <c r="L13" i="4"/>
  <c r="G13" i="4"/>
  <c r="C14" i="7"/>
  <c r="K7" i="7" s="1"/>
  <c r="P12" i="4"/>
  <c r="F15" i="4" l="1"/>
  <c r="J14" i="4"/>
  <c r="K14" i="4"/>
  <c r="H14" i="4"/>
  <c r="L14" i="4"/>
  <c r="I14" i="4"/>
  <c r="G14" i="4"/>
  <c r="P13" i="4"/>
  <c r="F16" i="4" l="1"/>
  <c r="L15" i="4"/>
  <c r="G15" i="4"/>
  <c r="K15" i="4"/>
  <c r="H15" i="4"/>
  <c r="J15" i="4"/>
  <c r="I15" i="4"/>
  <c r="P14" i="4"/>
  <c r="F17" i="4" l="1"/>
  <c r="G16" i="4"/>
  <c r="H16" i="4"/>
  <c r="I16" i="4"/>
  <c r="J16" i="4"/>
  <c r="L16" i="4"/>
  <c r="K16" i="4"/>
  <c r="P15" i="4"/>
  <c r="F18" i="4" l="1"/>
  <c r="H17" i="4"/>
  <c r="I17" i="4"/>
  <c r="G17" i="4"/>
  <c r="J17" i="4"/>
  <c r="K17" i="4"/>
  <c r="L17" i="4"/>
  <c r="P16" i="4"/>
  <c r="I18" i="4" l="1"/>
  <c r="G7" i="5"/>
  <c r="L18" i="4"/>
  <c r="J18" i="4"/>
  <c r="H18" i="4"/>
  <c r="H19" i="4" s="1"/>
  <c r="E8" i="7" s="1"/>
  <c r="G18" i="4"/>
  <c r="K18" i="4"/>
  <c r="K19" i="4" s="1"/>
  <c r="E11" i="7" s="1"/>
  <c r="P17" i="4"/>
  <c r="I19" i="4"/>
  <c r="E9" i="7" s="1"/>
  <c r="J19" i="4"/>
  <c r="E10" i="7" s="1"/>
  <c r="L19" i="4"/>
  <c r="E12" i="7" s="1"/>
  <c r="M19" i="4"/>
  <c r="E13" i="7" s="1"/>
  <c r="H13" i="7" s="1"/>
  <c r="M7" i="5" l="1"/>
  <c r="J7" i="5"/>
  <c r="H7" i="5"/>
  <c r="K7" i="5"/>
  <c r="L7" i="5"/>
  <c r="I7" i="5"/>
  <c r="G8" i="5"/>
  <c r="P18" i="4"/>
  <c r="G19" i="4"/>
  <c r="E7" i="7" s="1"/>
  <c r="E14" i="7" l="1"/>
  <c r="M7" i="7" s="1"/>
  <c r="G9" i="5"/>
  <c r="H8" i="5"/>
  <c r="J8" i="5"/>
  <c r="I8" i="5"/>
  <c r="K8" i="5"/>
  <c r="M8" i="5"/>
  <c r="L8" i="5"/>
  <c r="Q7" i="5"/>
  <c r="P19" i="4"/>
  <c r="Q8" i="5" l="1"/>
  <c r="G10" i="5"/>
  <c r="I9" i="5"/>
  <c r="H9" i="5"/>
  <c r="J9" i="5"/>
  <c r="K9" i="5"/>
  <c r="L9" i="5"/>
  <c r="M9" i="5"/>
  <c r="Q9" i="5" l="1"/>
  <c r="K10" i="5"/>
  <c r="L10" i="5"/>
  <c r="M10" i="5"/>
  <c r="J10" i="5"/>
  <c r="I10" i="5"/>
  <c r="H10" i="5"/>
  <c r="Q10" i="5" s="1"/>
  <c r="G11" i="5"/>
  <c r="G12" i="5" l="1"/>
  <c r="M11" i="5"/>
  <c r="H11" i="5"/>
  <c r="L11" i="5"/>
  <c r="I11" i="5"/>
  <c r="J11" i="5"/>
  <c r="K11" i="5"/>
  <c r="G13" i="5" l="1"/>
  <c r="L12" i="5"/>
  <c r="H12" i="5"/>
  <c r="M12" i="5"/>
  <c r="I12" i="5"/>
  <c r="K12" i="5"/>
  <c r="J12" i="5"/>
  <c r="Q11" i="5"/>
  <c r="Q12" i="5" l="1"/>
  <c r="G14" i="5"/>
  <c r="L13" i="5"/>
  <c r="M13" i="5"/>
  <c r="K13" i="5"/>
  <c r="H13" i="5"/>
  <c r="J13" i="5"/>
  <c r="I13" i="5"/>
  <c r="Q13" i="5" l="1"/>
  <c r="G15" i="5"/>
  <c r="M14" i="5"/>
  <c r="I14" i="5"/>
  <c r="H14" i="5"/>
  <c r="J14" i="5"/>
  <c r="K14" i="5"/>
  <c r="L14" i="5"/>
  <c r="Q14" i="5" l="1"/>
  <c r="G16" i="5"/>
  <c r="H15" i="5"/>
  <c r="K15" i="5"/>
  <c r="I15" i="5"/>
  <c r="J15" i="5"/>
  <c r="L15" i="5"/>
  <c r="M15" i="5"/>
  <c r="Q15" i="5" l="1"/>
  <c r="G17" i="5"/>
  <c r="J16" i="5"/>
  <c r="M16" i="5"/>
  <c r="K16" i="5"/>
  <c r="I16" i="5"/>
  <c r="L16" i="5"/>
  <c r="H16" i="5"/>
  <c r="Q16" i="5" s="1"/>
  <c r="G18" i="5" l="1"/>
  <c r="L17" i="5"/>
  <c r="K17" i="5"/>
  <c r="M17" i="5"/>
  <c r="H17" i="5"/>
  <c r="J17" i="5"/>
  <c r="I17" i="5"/>
  <c r="Q17" i="5" l="1"/>
  <c r="K18" i="5"/>
  <c r="K19" i="5" s="1"/>
  <c r="F10" i="7" s="1"/>
  <c r="G7" i="6"/>
  <c r="M18" i="5"/>
  <c r="M19" i="5" s="1"/>
  <c r="F12" i="7" s="1"/>
  <c r="I18" i="5"/>
  <c r="I19" i="5" s="1"/>
  <c r="F8" i="7" s="1"/>
  <c r="H18" i="5"/>
  <c r="L18" i="5"/>
  <c r="L19" i="5" s="1"/>
  <c r="F11" i="7" s="1"/>
  <c r="J18" i="5"/>
  <c r="J19" i="5" s="1"/>
  <c r="F9" i="7" s="1"/>
  <c r="Q18" i="5" l="1"/>
  <c r="H19" i="5"/>
  <c r="G8" i="6"/>
  <c r="H7" i="6"/>
  <c r="M7" i="6"/>
  <c r="K7" i="6"/>
  <c r="L7" i="6"/>
  <c r="J7" i="6"/>
  <c r="I7" i="6"/>
  <c r="Q19" i="5" l="1"/>
  <c r="F7" i="7"/>
  <c r="M8" i="6"/>
  <c r="J8" i="6"/>
  <c r="G9" i="6"/>
  <c r="L8" i="6"/>
  <c r="I8" i="6"/>
  <c r="H8" i="6"/>
  <c r="Q8" i="6" s="1"/>
  <c r="K8" i="6"/>
  <c r="Q7" i="6"/>
  <c r="H9" i="6" l="1"/>
  <c r="H19" i="6" s="1"/>
  <c r="I9" i="6"/>
  <c r="I19" i="6" s="1"/>
  <c r="G8" i="7" s="1"/>
  <c r="H8" i="7" s="1"/>
  <c r="J9" i="6"/>
  <c r="J19" i="6" s="1"/>
  <c r="G9" i="7" s="1"/>
  <c r="H9" i="7" s="1"/>
  <c r="K9" i="6"/>
  <c r="K19" i="6" s="1"/>
  <c r="G10" i="7" s="1"/>
  <c r="H10" i="7" s="1"/>
  <c r="L9" i="6"/>
  <c r="L19" i="6" s="1"/>
  <c r="G11" i="7" s="1"/>
  <c r="H11" i="7" s="1"/>
  <c r="M9" i="6"/>
  <c r="M19" i="6" s="1"/>
  <c r="G12" i="7" s="1"/>
  <c r="H12" i="7" s="1"/>
  <c r="F14" i="7"/>
  <c r="N7" i="7" s="1"/>
  <c r="Q19" i="6" l="1"/>
  <c r="G7" i="7"/>
  <c r="Q9" i="6"/>
  <c r="G14" i="7" l="1"/>
  <c r="O7" i="7" s="1"/>
  <c r="P7" i="7" s="1"/>
  <c r="H7" i="7"/>
</calcChain>
</file>

<file path=xl/sharedStrings.xml><?xml version="1.0" encoding="utf-8"?>
<sst xmlns="http://schemas.openxmlformats.org/spreadsheetml/2006/main" count="105" uniqueCount="40">
  <si>
    <t>العام الأول</t>
  </si>
  <si>
    <t>الشهر</t>
  </si>
  <si>
    <t>الراتب الصافي</t>
  </si>
  <si>
    <t>الأساسيات</t>
  </si>
  <si>
    <t>الادخار</t>
  </si>
  <si>
    <t>الترفيه</t>
  </si>
  <si>
    <t>الترفيه والمكافآت</t>
  </si>
  <si>
    <t>التعلم والتطوير</t>
  </si>
  <si>
    <t>خارطة الطريق من راتبك إلى ثروتك</t>
  </si>
  <si>
    <t>خطة خماسية للوصول إلى الحرية المالية</t>
  </si>
  <si>
    <t>العام الأول: المال بين وعي وآمال</t>
  </si>
  <si>
    <t>المجموع</t>
  </si>
  <si>
    <t>العام الثاني: انطلاقة بأقصى طاقة</t>
  </si>
  <si>
    <t>الصدقة</t>
  </si>
  <si>
    <t>الاستثمار</t>
  </si>
  <si>
    <t>العام الثالث: ثمار الاستثمار ودخول لعالم التجار</t>
  </si>
  <si>
    <t>المشاريع الكبرى</t>
  </si>
  <si>
    <t>عوائد الاستثمارات</t>
  </si>
  <si>
    <t>العام الرابع: الأعمال الحرة هي للعين قرة</t>
  </si>
  <si>
    <t>عوائد التجارة</t>
  </si>
  <si>
    <t>العام الخامس: استقرار واعتبار واستدامة باقتدار</t>
  </si>
  <si>
    <t>الادخار (الطوارئ)</t>
  </si>
  <si>
    <t>المشاريع الكبرى (المستقبل)</t>
  </si>
  <si>
    <t>الزكاة والصدقة</t>
  </si>
  <si>
    <t>فرق الراتب</t>
  </si>
  <si>
    <t>35% من الفرق</t>
  </si>
  <si>
    <t>65% من الفرق</t>
  </si>
  <si>
    <t>المحافظ</t>
  </si>
  <si>
    <t>العام الثاني</t>
  </si>
  <si>
    <t>العام الثالث</t>
  </si>
  <si>
    <t>العام الرابع</t>
  </si>
  <si>
    <t>العام الخامس</t>
  </si>
  <si>
    <t>صافي الراتب</t>
  </si>
  <si>
    <t>مصادر الدخل</t>
  </si>
  <si>
    <t>عوائد الاستثمار</t>
  </si>
  <si>
    <t>المكافآت</t>
  </si>
  <si>
    <t>هذا النموذج متوافق مع كتاب خارطة الطريق من راتبك إلى ثروتك: خطة خماسية للوصول إلى الحرية المالية
وهو نموذج إرشادي، يمكن الاعتماد عليه كتطبيق عملي للكتاب، ومع ذلك فإن نجاح الخطة الخماسية قد لا يتحقق مع الجميع، وذلك باختلاف الظروف المكانية والزمانية والشخصية.</t>
  </si>
  <si>
    <t>التعلم</t>
  </si>
  <si>
    <t>الزكاة</t>
  </si>
  <si>
    <t>المستقبل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</si>
</sst>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12"/>
      <color theme="1"/>
      <name val="Aptos Narrow"/>
      <family val="2"/>
      <scheme val="minor"/>
    </font>
    <font>
      <b/>
      <sz val="12"/>
      <color theme="1"/>
      <name val="Aptos Narrow"/>
      <family val="2"/>
      <scheme val="minor"/>
    </font>
    <font>
      <sz val="12"/>
      <color theme="0"/>
      <name val="Aptos Narrow"/>
      <family val="2"/>
      <scheme val="minor"/>
    </font>
    <font>
      <b/>
      <sz val="20"/>
      <color theme="0"/>
      <name val="Aptos Narrow"/>
      <family val="2"/>
      <scheme val="minor"/>
    </font>
    <font>
      <b/>
      <sz val="20"/>
      <color rgb="FFFF7711"/>
      <name val="Aptos Narrow"/>
      <family val="2"/>
      <scheme val="minor"/>
    </font>
    <font>
      <b/>
      <sz val="12"/>
      <color theme="0"/>
      <name val="Aptos Narrow"/>
      <family val="2"/>
      <scheme val="minor"/>
    </font>
    <font>
      <sz val="12"/>
      <name val="Aptos Narrow"/>
      <family val="2"/>
      <scheme val="minor"/>
    </font>
    <font>
      <b/>
      <sz val="12"/>
      <name val="Aptos Narrow"/>
      <family val="2"/>
      <scheme val="minor"/>
    </font>
    <font>
      <b/>
      <sz val="14"/>
      <color theme="0"/>
      <name val="Aptos Narrow"/>
      <family val="2"/>
      <scheme val="minor"/>
    </font>
    <font>
      <b/>
      <sz val="14"/>
      <name val="Aptos Narrow"/>
      <family val="2"/>
      <scheme val="minor"/>
    </font>
    <font>
      <b/>
      <sz val="14"/>
      <color theme="1"/>
      <name val="Aptos Narrow"/>
      <family val="2"/>
      <scheme val="minor"/>
    </font>
    <font>
      <b/>
      <sz val="14"/>
      <color rgb="FFFF7711"/>
      <name val="Aptos Narrow"/>
      <family val="2"/>
      <scheme val="minor"/>
    </font>
  </fonts>
  <fills count="3">
    <fill>
      <patternFill patternType="none"/>
    </fill>
    <fill>
      <patternFill patternType="gray125"/>
    </fill>
    <fill>
      <patternFill patternType="solid">
        <fgColor theme="2" tint="-0.74999237037263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7">
    <xf numFmtId="0" fontId="0" fillId="0" borderId="0" xfId="0"/>
    <xf numFmtId="0" fontId="1" fillId="0" borderId="0" xfId="0" applyFont="1" applyAlignment="1">
      <alignment horizontal="center" vertical="center" readingOrder="2"/>
    </xf>
    <xf numFmtId="0" fontId="2" fillId="0" borderId="0" xfId="0" applyFont="1" applyAlignment="1">
      <alignment horizontal="center" vertical="center" readingOrder="2"/>
    </xf>
    <xf numFmtId="0" fontId="4" fillId="2" borderId="0" xfId="0" applyFont="1" applyFill="1" applyAlignment="1">
      <alignment horizontal="center" vertical="center" readingOrder="2"/>
    </xf>
    <xf numFmtId="0" fontId="5" fillId="2" borderId="0" xfId="0" applyFont="1" applyFill="1" applyAlignment="1">
      <alignment horizontal="center" vertical="center" readingOrder="2"/>
    </xf>
    <xf numFmtId="0" fontId="6" fillId="2" borderId="1" xfId="0" applyFont="1" applyFill="1" applyBorder="1" applyAlignment="1">
      <alignment horizontal="center" vertical="center" readingOrder="2"/>
    </xf>
    <xf numFmtId="0" fontId="1" fillId="0" borderId="1" xfId="0" applyFont="1" applyBorder="1" applyAlignment="1">
      <alignment horizontal="center" vertical="center" readingOrder="2"/>
    </xf>
    <xf numFmtId="3" fontId="1" fillId="0" borderId="1" xfId="0" applyNumberFormat="1" applyFont="1" applyBorder="1" applyAlignment="1">
      <alignment horizontal="center" vertical="center" readingOrder="2"/>
    </xf>
    <xf numFmtId="0" fontId="6" fillId="2" borderId="2" xfId="0" applyFont="1" applyFill="1" applyBorder="1" applyAlignment="1">
      <alignment horizontal="center" vertical="center" readingOrder="2"/>
    </xf>
    <xf numFmtId="0" fontId="1" fillId="0" borderId="3" xfId="0" applyFont="1" applyBorder="1" applyAlignment="1">
      <alignment horizontal="center" vertical="center" readingOrder="2"/>
    </xf>
    <xf numFmtId="0" fontId="1" fillId="0" borderId="4" xfId="0" applyFont="1" applyBorder="1" applyAlignment="1">
      <alignment horizontal="center" vertical="center" readingOrder="2"/>
    </xf>
    <xf numFmtId="3" fontId="6" fillId="2" borderId="1" xfId="0" applyNumberFormat="1" applyFont="1" applyFill="1" applyBorder="1" applyAlignment="1">
      <alignment horizontal="center" vertical="center" readingOrder="2"/>
    </xf>
    <xf numFmtId="0" fontId="4" fillId="2" borderId="0" xfId="0" applyFont="1" applyFill="1" applyAlignment="1">
      <alignment horizontal="centerContinuous" vertical="center" readingOrder="2"/>
    </xf>
    <xf numFmtId="0" fontId="5" fillId="2" borderId="0" xfId="0" applyFont="1" applyFill="1" applyAlignment="1">
      <alignment horizontal="centerContinuous" vertical="center" readingOrder="2"/>
    </xf>
    <xf numFmtId="0" fontId="3" fillId="0" borderId="3" xfId="0" applyFont="1" applyBorder="1" applyAlignment="1">
      <alignment horizontal="center" vertical="center" readingOrder="2"/>
    </xf>
    <xf numFmtId="3" fontId="3" fillId="0" borderId="3" xfId="0" applyNumberFormat="1" applyFont="1" applyBorder="1" applyAlignment="1">
      <alignment horizontal="center" vertical="center" readingOrder="2"/>
    </xf>
    <xf numFmtId="0" fontId="3" fillId="0" borderId="0" xfId="0" applyFont="1" applyAlignment="1">
      <alignment horizontal="center" vertical="center" readingOrder="2"/>
    </xf>
    <xf numFmtId="0" fontId="6" fillId="0" borderId="0" xfId="0" applyFont="1" applyAlignment="1">
      <alignment horizontal="center" vertical="center" readingOrder="2"/>
    </xf>
    <xf numFmtId="3" fontId="3" fillId="0" borderId="0" xfId="0" applyNumberFormat="1" applyFont="1" applyAlignment="1">
      <alignment horizontal="center" vertical="center" readingOrder="2"/>
    </xf>
    <xf numFmtId="0" fontId="7" fillId="0" borderId="0" xfId="0" applyFont="1" applyAlignment="1">
      <alignment horizontal="center" vertical="center" readingOrder="2"/>
    </xf>
    <xf numFmtId="0" fontId="8" fillId="0" borderId="0" xfId="0" applyFont="1" applyAlignment="1">
      <alignment horizontal="center" vertical="center" readingOrder="2"/>
    </xf>
    <xf numFmtId="0" fontId="10" fillId="0" borderId="0" xfId="0" applyFont="1" applyAlignment="1">
      <alignment horizontal="center" vertical="center" readingOrder="2"/>
    </xf>
    <xf numFmtId="0" fontId="11" fillId="0" borderId="0" xfId="0" applyFont="1" applyAlignment="1">
      <alignment horizontal="center" vertical="center" readingOrder="2"/>
    </xf>
    <xf numFmtId="0" fontId="7" fillId="0" borderId="0" xfId="0" applyFont="1" applyAlignment="1">
      <alignment horizontal="center" vertical="center" wrapText="1" readingOrder="2"/>
    </xf>
    <xf numFmtId="0" fontId="1" fillId="0" borderId="0" xfId="0" applyFont="1" applyAlignment="1">
      <alignment horizontal="center" vertical="center" wrapText="1" readingOrder="2"/>
    </xf>
    <xf numFmtId="0" fontId="9" fillId="2" borderId="1" xfId="0" applyFont="1" applyFill="1" applyBorder="1" applyAlignment="1">
      <alignment horizontal="center" vertical="center" readingOrder="2"/>
    </xf>
    <xf numFmtId="0" fontId="7" fillId="0" borderId="1" xfId="0" applyFont="1" applyBorder="1" applyAlignment="1">
      <alignment horizontal="center" vertical="center" wrapText="1" readingOrder="2"/>
    </xf>
    <xf numFmtId="3" fontId="1" fillId="0" borderId="1" xfId="0" applyNumberFormat="1" applyFont="1" applyBorder="1" applyAlignment="1">
      <alignment horizontal="center" vertical="center" wrapText="1" readingOrder="2"/>
    </xf>
    <xf numFmtId="0" fontId="1" fillId="0" borderId="1" xfId="0" applyFont="1" applyBorder="1" applyAlignment="1">
      <alignment horizontal="center" vertical="center" wrapText="1" readingOrder="2"/>
    </xf>
    <xf numFmtId="3" fontId="9" fillId="2" borderId="1" xfId="0" applyNumberFormat="1" applyFont="1" applyFill="1" applyBorder="1" applyAlignment="1">
      <alignment horizontal="center" vertical="center" readingOrder="2"/>
    </xf>
    <xf numFmtId="3" fontId="7" fillId="0" borderId="1" xfId="0" applyNumberFormat="1" applyFont="1" applyBorder="1" applyAlignment="1">
      <alignment horizontal="center" vertical="center" wrapText="1" readingOrder="2"/>
    </xf>
    <xf numFmtId="0" fontId="4" fillId="2" borderId="5" xfId="0" applyFont="1" applyFill="1" applyBorder="1" applyAlignment="1">
      <alignment horizontal="center" vertical="center" readingOrder="2"/>
    </xf>
    <xf numFmtId="0" fontId="4" fillId="2" borderId="6" xfId="0" applyFont="1" applyFill="1" applyBorder="1" applyAlignment="1">
      <alignment horizontal="center" vertical="center" readingOrder="2"/>
    </xf>
    <xf numFmtId="0" fontId="4" fillId="2" borderId="7" xfId="0" applyFont="1" applyFill="1" applyBorder="1" applyAlignment="1">
      <alignment horizontal="center" vertical="center" readingOrder="2"/>
    </xf>
    <xf numFmtId="0" fontId="5" fillId="2" borderId="8" xfId="0" applyFont="1" applyFill="1" applyBorder="1" applyAlignment="1">
      <alignment horizontal="center" vertical="center" readingOrder="2"/>
    </xf>
    <xf numFmtId="0" fontId="5" fillId="2" borderId="0" xfId="0" applyFont="1" applyFill="1" applyBorder="1" applyAlignment="1">
      <alignment horizontal="center" vertical="center" readingOrder="2"/>
    </xf>
    <xf numFmtId="0" fontId="5" fillId="2" borderId="9" xfId="0" applyFont="1" applyFill="1" applyBorder="1" applyAlignment="1">
      <alignment horizontal="center" vertical="center" readingOrder="2"/>
    </xf>
    <xf numFmtId="0" fontId="4" fillId="2" borderId="10" xfId="0" applyFont="1" applyFill="1" applyBorder="1" applyAlignment="1">
      <alignment horizontal="center" vertical="center" readingOrder="2"/>
    </xf>
    <xf numFmtId="0" fontId="4" fillId="2" borderId="11" xfId="0" applyFont="1" applyFill="1" applyBorder="1" applyAlignment="1">
      <alignment horizontal="center" vertical="center" readingOrder="2"/>
    </xf>
    <xf numFmtId="0" fontId="4" fillId="2" borderId="12" xfId="0" applyFont="1" applyFill="1" applyBorder="1" applyAlignment="1">
      <alignment horizontal="center" vertical="center" readingOrder="2"/>
    </xf>
    <xf numFmtId="0" fontId="8" fillId="0" borderId="1" xfId="0" applyFont="1" applyBorder="1" applyAlignment="1">
      <alignment horizontal="center" vertical="center" wrapText="1" readingOrder="2"/>
    </xf>
    <xf numFmtId="0" fontId="12" fillId="0" borderId="13" xfId="0" applyFont="1" applyBorder="1" applyAlignment="1">
      <alignment horizontal="center" vertical="center" wrapText="1" readingOrder="2"/>
    </xf>
    <xf numFmtId="0" fontId="12" fillId="0" borderId="14" xfId="0" applyFont="1" applyBorder="1" applyAlignment="1">
      <alignment horizontal="center" vertical="center" wrapText="1" readingOrder="2"/>
    </xf>
    <xf numFmtId="0" fontId="12" fillId="0" borderId="15" xfId="0" applyFont="1" applyBorder="1" applyAlignment="1">
      <alignment horizontal="center" vertical="center" wrapText="1" readingOrder="2"/>
    </xf>
    <xf numFmtId="0" fontId="12" fillId="0" borderId="16" xfId="0" applyFont="1" applyBorder="1" applyAlignment="1">
      <alignment horizontal="center" vertical="center" wrapText="1" readingOrder="2"/>
    </xf>
    <xf numFmtId="0" fontId="12" fillId="0" borderId="17" xfId="0" applyFont="1" applyBorder="1" applyAlignment="1">
      <alignment horizontal="center" vertical="center" wrapText="1" readingOrder="2"/>
    </xf>
    <xf numFmtId="0" fontId="12" fillId="0" borderId="18" xfId="0" applyFont="1" applyBorder="1" applyAlignment="1">
      <alignment horizontal="center" vertical="center" wrapText="1" readingOrder="2"/>
    </xf>
  </cellXfs>
  <cellStyles count="1">
    <cellStyle name="Normal" xfId="0" builtinId="0"/>
  </cellStyles>
  <dxfs count="0"/>
  <tableStyles count="0" defaultTableStyle="TableStyleMedium2" defaultPivotStyle="PivotStyleLight16"/>
  <colors>
    <mruColors>
      <color rgb="FFFF77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1">
              <a:defRPr sz="1600" b="1" i="0" u="none" strike="noStrike" kern="1200" baseline="0">
                <a:solidFill>
                  <a:schemeClr val="tx1">
                    <a:lumMod val="65000"/>
                    <a:lumOff val="35000"/>
                  </a:schemeClr>
                </a:solidFill>
                <a:latin typeface="+mn-lt"/>
                <a:ea typeface="+mn-ea"/>
                <a:cs typeface="+mn-cs"/>
              </a:defRPr>
            </a:pPr>
            <a:r>
              <a:rPr lang="ar-SA"/>
              <a:t>صافي الراتب خلال الأعوام الخمس</a:t>
            </a:r>
            <a:endParaRPr lang="en-US"/>
          </a:p>
        </c:rich>
      </c:tx>
      <c:overlay val="0"/>
      <c:spPr>
        <a:noFill/>
        <a:ln>
          <a:noFill/>
        </a:ln>
        <a:effectLst/>
      </c:spPr>
      <c:txPr>
        <a:bodyPr rot="0" spcFirstLastPara="1" vertOverflow="ellipsis" vert="horz" wrap="square" anchor="ctr" anchorCtr="1"/>
        <a:lstStyle/>
        <a:p>
          <a:pPr rtl="1">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'الصفحة الرئيسية'!$C$6:$G$6</c:f>
              <c:strCache>
                <c:ptCount val="5"/>
                <c:pt idx="0">
                  <c:v>العام الأول</c:v>
                </c:pt>
                <c:pt idx="1">
                  <c:v>العام الثاني</c:v>
                </c:pt>
                <c:pt idx="2">
                  <c:v>العام الثالث</c:v>
                </c:pt>
                <c:pt idx="3">
                  <c:v>العام الرابع</c:v>
                </c:pt>
                <c:pt idx="4">
                  <c:v>العام الخامس</c:v>
                </c:pt>
              </c:strCache>
            </c:strRef>
          </c:cat>
          <c:val>
            <c:numRef>
              <c:f>'الصفحة الرئيسية'!$C$14:$G$14</c:f>
              <c:numCache>
                <c:formatCode>#,##0</c:formatCode>
                <c:ptCount val="5"/>
                <c:pt idx="0">
                  <c:v>48000</c:v>
                </c:pt>
                <c:pt idx="1">
                  <c:v>49800</c:v>
                </c:pt>
                <c:pt idx="2">
                  <c:v>66600</c:v>
                </c:pt>
                <c:pt idx="3">
                  <c:v>77400</c:v>
                </c:pt>
                <c:pt idx="4">
                  <c:v>100800</c:v>
                </c:pt>
              </c:numCache>
            </c:numRef>
          </c:val>
          <c:extLst>
            <c:ext xmlns:c16="http://schemas.microsoft.com/office/drawing/2014/chart" uri="{C3380CC4-5D6E-409C-BE32-E72D297353CC}">
              <c16:uniqueId val="{00000000-47F4-413E-B7FB-107A2FF49D67}"/>
            </c:ext>
          </c:extLst>
        </c:ser>
        <c:dLbls>
          <c:showLegendKey val="0"/>
          <c:showVal val="0"/>
          <c:showCatName val="0"/>
          <c:showSerName val="0"/>
          <c:showPercent val="0"/>
          <c:showBubbleSize val="0"/>
        </c:dLbls>
        <c:gapWidth val="65"/>
        <c:overlap val="-24"/>
        <c:axId val="1589187215"/>
        <c:axId val="1804067295"/>
      </c:barChart>
      <c:catAx>
        <c:axId val="158918721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4067295"/>
        <c:crosses val="autoZero"/>
        <c:auto val="1"/>
        <c:lblAlgn val="ctr"/>
        <c:lblOffset val="100"/>
        <c:noMultiLvlLbl val="0"/>
      </c:catAx>
      <c:valAx>
        <c:axId val="18040672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91872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ar-SA"/>
              <a:t>أرصدة المحافظ خلال الأعوام</a:t>
            </a:r>
            <a:r>
              <a:rPr lang="ar-SA" baseline="0"/>
              <a:t> الخمس</a:t>
            </a:r>
            <a:endParaRPr lang="ar-SA"/>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'الصفحة الرئيسية'!$H$6</c:f>
              <c:strCache>
                <c:ptCount val="1"/>
                <c:pt idx="0">
                  <c:v>المجموع</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'الصفحة الرئيسية'!$B$7:$B$13</c:f>
              <c:strCache>
                <c:ptCount val="7"/>
                <c:pt idx="0">
                  <c:v>الأساسيات</c:v>
                </c:pt>
                <c:pt idx="1">
                  <c:v>الادخار</c:v>
                </c:pt>
                <c:pt idx="2">
                  <c:v>التعلم</c:v>
                </c:pt>
                <c:pt idx="3">
                  <c:v>الترفيه</c:v>
                </c:pt>
                <c:pt idx="4">
                  <c:v>الزكاة</c:v>
                </c:pt>
                <c:pt idx="5">
                  <c:v>الاستثمار</c:v>
                </c:pt>
                <c:pt idx="6">
                  <c:v>المستقبل</c:v>
                </c:pt>
              </c:strCache>
            </c:strRef>
          </c:cat>
          <c:val>
            <c:numRef>
              <c:f>'الصفحة الرئيسية'!$H$7:$H$13</c:f>
              <c:numCache>
                <c:formatCode>#,##0</c:formatCode>
                <c:ptCount val="7"/>
                <c:pt idx="0">
                  <c:v>170028</c:v>
                </c:pt>
                <c:pt idx="1">
                  <c:v>29996</c:v>
                </c:pt>
                <c:pt idx="2">
                  <c:v>31246</c:v>
                </c:pt>
                <c:pt idx="3">
                  <c:v>40446</c:v>
                </c:pt>
                <c:pt idx="4">
                  <c:v>12948</c:v>
                </c:pt>
                <c:pt idx="5">
                  <c:v>22296</c:v>
                </c:pt>
                <c:pt idx="6">
                  <c:v>35640</c:v>
                </c:pt>
              </c:numCache>
            </c:numRef>
          </c:val>
          <c:extLst>
            <c:ext xmlns:c16="http://schemas.microsoft.com/office/drawing/2014/chart" uri="{C3380CC4-5D6E-409C-BE32-E72D297353CC}">
              <c16:uniqueId val="{00000000-BAC6-48CA-BF2F-4D233E018CA9}"/>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ar-SA"/>
              <a:t>نسبة</a:t>
            </a:r>
            <a:r>
              <a:rPr lang="ar-SA" baseline="0"/>
              <a:t> مصادر الدخل خلال الأعوام الخمس</a:t>
            </a:r>
            <a:endParaRPr lang="ar-SA"/>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'الصفحة الرئيسية'!$P$6</c:f>
              <c:strCache>
                <c:ptCount val="1"/>
                <c:pt idx="0">
                  <c:v>المجموع</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'الصفحة الرئيسية'!$J$7:$J$10</c:f>
              <c:strCache>
                <c:ptCount val="4"/>
                <c:pt idx="0">
                  <c:v>صافي الراتب</c:v>
                </c:pt>
                <c:pt idx="1">
                  <c:v>عوائد الاستثمار</c:v>
                </c:pt>
                <c:pt idx="2">
                  <c:v>عوائد التجارة</c:v>
                </c:pt>
                <c:pt idx="3">
                  <c:v>المكافآت</c:v>
                </c:pt>
              </c:strCache>
            </c:strRef>
          </c:cat>
          <c:val>
            <c:numRef>
              <c:f>'الصفحة الرئيسية'!$P$7:$P$10</c:f>
              <c:numCache>
                <c:formatCode>#,##0</c:formatCode>
                <c:ptCount val="4"/>
                <c:pt idx="0">
                  <c:v>342600</c:v>
                </c:pt>
                <c:pt idx="1">
                  <c:v>0</c:v>
                </c:pt>
                <c:pt idx="2">
                  <c:v>0</c:v>
                </c:pt>
                <c:pt idx="3">
                  <c:v>0</c:v>
                </c:pt>
              </c:numCache>
            </c:numRef>
          </c:val>
          <c:extLst>
            <c:ext xmlns:c16="http://schemas.microsoft.com/office/drawing/2014/chart" uri="{C3380CC4-5D6E-409C-BE32-E72D297353CC}">
              <c16:uniqueId val="{00000000-76E6-44C2-B9D8-26333C213732}"/>
            </c:ext>
          </c:extLst>
        </c:ser>
        <c:dLbls>
          <c:showLegendKey val="0"/>
          <c:showVal val="1"/>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385482</xdr:colOff>
      <xdr:row>14</xdr:row>
      <xdr:rowOff>192741</xdr:rowOff>
    </xdr:from>
    <xdr:to>
      <xdr:col>4</xdr:col>
      <xdr:colOff>851647</xdr:colOff>
      <xdr:row>28</xdr:row>
      <xdr:rowOff>174811</xdr:rowOff>
    </xdr:to>
    <xdr:graphicFrame macro="">
      <xdr:nvGraphicFramePr>
        <xdr:cNvPr id="2" name="Chart 1">
          <a:extLst>
            <a:ext uri="{FF2B5EF4-FFF2-40B4-BE49-F238E27FC236}">
              <a16:creationId xmlns:a16="http://schemas.microsoft.com/office/drawing/2014/main" id="{CA82E164-0F8D-051D-6FC6-54C14D5CA3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891988</xdr:colOff>
      <xdr:row>14</xdr:row>
      <xdr:rowOff>192741</xdr:rowOff>
    </xdr:from>
    <xdr:to>
      <xdr:col>7</xdr:col>
      <xdr:colOff>1066799</xdr:colOff>
      <xdr:row>28</xdr:row>
      <xdr:rowOff>174811</xdr:rowOff>
    </xdr:to>
    <xdr:graphicFrame macro="">
      <xdr:nvGraphicFramePr>
        <xdr:cNvPr id="3" name="Chart 2">
          <a:extLst>
            <a:ext uri="{FF2B5EF4-FFF2-40B4-BE49-F238E27FC236}">
              <a16:creationId xmlns:a16="http://schemas.microsoft.com/office/drawing/2014/main" id="{6BAE1BF9-3309-5786-C39A-DE75BC3C8E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385482</xdr:colOff>
      <xdr:row>14</xdr:row>
      <xdr:rowOff>192741</xdr:rowOff>
    </xdr:from>
    <xdr:to>
      <xdr:col>12</xdr:col>
      <xdr:colOff>165847</xdr:colOff>
      <xdr:row>28</xdr:row>
      <xdr:rowOff>174811</xdr:rowOff>
    </xdr:to>
    <xdr:graphicFrame macro="">
      <xdr:nvGraphicFramePr>
        <xdr:cNvPr id="4" name="Chart 3">
          <a:extLst>
            <a:ext uri="{FF2B5EF4-FFF2-40B4-BE49-F238E27FC236}">
              <a16:creationId xmlns:a16="http://schemas.microsoft.com/office/drawing/2014/main" id="{D8F55B4E-F398-B266-489A-27DBFA768B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448235</xdr:colOff>
      <xdr:row>2</xdr:row>
      <xdr:rowOff>181215</xdr:rowOff>
    </xdr:from>
    <xdr:to>
      <xdr:col>14</xdr:col>
      <xdr:colOff>206189</xdr:colOff>
      <xdr:row>5</xdr:row>
      <xdr:rowOff>271502</xdr:rowOff>
    </xdr:to>
    <xdr:sp macro="" textlink="">
      <xdr:nvSpPr>
        <xdr:cNvPr id="2" name="Callout: Down Arrow 1">
          <a:extLst>
            <a:ext uri="{FF2B5EF4-FFF2-40B4-BE49-F238E27FC236}">
              <a16:creationId xmlns:a16="http://schemas.microsoft.com/office/drawing/2014/main" id="{79C1679C-F7F3-A75B-2677-54A47D496457}"/>
            </a:ext>
          </a:extLst>
        </xdr:cNvPr>
        <xdr:cNvSpPr/>
      </xdr:nvSpPr>
      <xdr:spPr>
        <a:xfrm>
          <a:off x="17641508954" y="779929"/>
          <a:ext cx="2305211" cy="1091773"/>
        </a:xfrm>
        <a:prstGeom prst="downArrowCallout">
          <a:avLst>
            <a:gd name="adj1" fmla="val 38008"/>
            <a:gd name="adj2" fmla="val 33130"/>
            <a:gd name="adj3" fmla="val 25000"/>
            <a:gd name="adj4" fmla="val 75000"/>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b="1">
              <a:solidFill>
                <a:srgbClr val="FF7711"/>
              </a:solidFill>
            </a:rPr>
            <a:t>تتم</a:t>
          </a:r>
          <a:r>
            <a:rPr lang="ar-SA" sz="1100" b="1" baseline="0">
              <a:solidFill>
                <a:srgbClr val="FF7711"/>
              </a:solidFill>
            </a:rPr>
            <a:t> إضافة أي مكافآت أو فوائد أو عمولات هنا بالإضافة إلى نصف الزيادة في الراتب بين الوظيفتين وكذلك عوائد الاستثمارات</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457200</xdr:colOff>
      <xdr:row>2</xdr:row>
      <xdr:rowOff>359229</xdr:rowOff>
    </xdr:from>
    <xdr:to>
      <xdr:col>15</xdr:col>
      <xdr:colOff>215154</xdr:colOff>
      <xdr:row>6</xdr:row>
      <xdr:rowOff>46745</xdr:rowOff>
    </xdr:to>
    <xdr:sp macro="" textlink="">
      <xdr:nvSpPr>
        <xdr:cNvPr id="3" name="Callout: Down Arrow 2">
          <a:extLst>
            <a:ext uri="{FF2B5EF4-FFF2-40B4-BE49-F238E27FC236}">
              <a16:creationId xmlns:a16="http://schemas.microsoft.com/office/drawing/2014/main" id="{3D99BCD6-34B2-4F4C-B4BC-384F7DE9E7DA}"/>
            </a:ext>
          </a:extLst>
        </xdr:cNvPr>
        <xdr:cNvSpPr/>
      </xdr:nvSpPr>
      <xdr:spPr>
        <a:xfrm>
          <a:off x="17640422303" y="957943"/>
          <a:ext cx="2305212" cy="1091773"/>
        </a:xfrm>
        <a:prstGeom prst="downArrowCallout">
          <a:avLst>
            <a:gd name="adj1" fmla="val 38008"/>
            <a:gd name="adj2" fmla="val 33130"/>
            <a:gd name="adj3" fmla="val 25000"/>
            <a:gd name="adj4" fmla="val 75000"/>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b="1" baseline="0">
              <a:solidFill>
                <a:srgbClr val="FF7711"/>
              </a:solidFill>
            </a:rPr>
            <a:t>تمت إضافة محافظ الادخار والتعلم والاستثمار بالإضافة إلى أرباح المشاريع وعوائد الاستثمار</a:t>
          </a:r>
          <a:r>
            <a:rPr lang="en-US" sz="1100" b="1" baseline="0">
              <a:solidFill>
                <a:srgbClr val="FF7711"/>
              </a:solidFill>
            </a:rPr>
            <a:t> </a:t>
          </a:r>
          <a:r>
            <a:rPr lang="ar-SA" sz="1100" b="1" baseline="0">
              <a:solidFill>
                <a:srgbClr val="FF7711"/>
              </a:solidFill>
            </a:rPr>
            <a:t>والمكافآت</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424542</xdr:colOff>
      <xdr:row>2</xdr:row>
      <xdr:rowOff>272142</xdr:rowOff>
    </xdr:from>
    <xdr:to>
      <xdr:col>15</xdr:col>
      <xdr:colOff>182496</xdr:colOff>
      <xdr:row>5</xdr:row>
      <xdr:rowOff>362429</xdr:rowOff>
    </xdr:to>
    <xdr:sp macro="" textlink="">
      <xdr:nvSpPr>
        <xdr:cNvPr id="3" name="Callout: Down Arrow 2">
          <a:extLst>
            <a:ext uri="{FF2B5EF4-FFF2-40B4-BE49-F238E27FC236}">
              <a16:creationId xmlns:a16="http://schemas.microsoft.com/office/drawing/2014/main" id="{28FC3D95-FFE7-4F01-B3C9-DF737BB438E9}"/>
            </a:ext>
          </a:extLst>
        </xdr:cNvPr>
        <xdr:cNvSpPr/>
      </xdr:nvSpPr>
      <xdr:spPr>
        <a:xfrm>
          <a:off x="17640454961" y="870856"/>
          <a:ext cx="2305212" cy="1091773"/>
        </a:xfrm>
        <a:prstGeom prst="downArrowCallout">
          <a:avLst>
            <a:gd name="adj1" fmla="val 38008"/>
            <a:gd name="adj2" fmla="val 33130"/>
            <a:gd name="adj3" fmla="val 25000"/>
            <a:gd name="adj4" fmla="val 75000"/>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b="1">
              <a:solidFill>
                <a:srgbClr val="FF7711"/>
              </a:solidFill>
            </a:rPr>
            <a:t>تتم</a:t>
          </a:r>
          <a:r>
            <a:rPr lang="ar-SA" sz="1100" b="1" baseline="0">
              <a:solidFill>
                <a:srgbClr val="FF7711"/>
              </a:solidFill>
            </a:rPr>
            <a:t> إضافة أي مكافآت أو فوائد أو عمولات هنا بالإضافة إلى نصف الزيادة في الراتب بين الوظيفتين وكذلك عوائد الاستثمارات</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D178A-1533-44BB-8CEA-29942B4A52E6}">
  <dimension ref="B2:T14"/>
  <sheetViews>
    <sheetView rightToLeft="1" tabSelected="1" topLeftCell="A8" zoomScale="85" zoomScaleNormal="85" workbookViewId="0">
      <selection activeCell="B14" sqref="B14"/>
    </sheetView>
  </sheetViews>
  <sheetFormatPr defaultColWidth="15.77734375" defaultRowHeight="16.05" customHeight="1" x14ac:dyDescent="0.3"/>
  <cols>
    <col min="1" max="1" width="5.77734375" style="1" customWidth="1"/>
    <col min="2" max="8" width="15.77734375" style="1" customWidth="1"/>
    <col min="9" max="9" width="5.77734375" style="19" customWidth="1"/>
    <col min="10" max="16" width="15.77734375" style="19"/>
    <col min="17" max="17" width="5.77734375" style="19" customWidth="1"/>
    <col min="18" max="20" width="15.77734375" style="19"/>
    <col min="21" max="16384" width="15.77734375" style="1"/>
  </cols>
  <sheetData>
    <row r="2" spans="2:20" ht="31.95" customHeight="1" x14ac:dyDescent="0.3">
      <c r="B2" s="31" t="s">
        <v>8</v>
      </c>
      <c r="C2" s="32"/>
      <c r="D2" s="32"/>
      <c r="E2" s="32"/>
      <c r="F2" s="32"/>
      <c r="G2" s="32"/>
      <c r="H2" s="32"/>
      <c r="I2" s="32"/>
      <c r="J2" s="32"/>
      <c r="K2" s="32"/>
      <c r="L2" s="32"/>
      <c r="M2" s="32"/>
      <c r="N2" s="32"/>
      <c r="O2" s="32"/>
      <c r="P2" s="33"/>
    </row>
    <row r="3" spans="2:20" ht="31.95" customHeight="1" x14ac:dyDescent="0.3">
      <c r="B3" s="34" t="s">
        <v>9</v>
      </c>
      <c r="C3" s="35"/>
      <c r="D3" s="35"/>
      <c r="E3" s="35"/>
      <c r="F3" s="35"/>
      <c r="G3" s="35"/>
      <c r="H3" s="35"/>
      <c r="I3" s="35"/>
      <c r="J3" s="35"/>
      <c r="K3" s="35"/>
      <c r="L3" s="35"/>
      <c r="M3" s="35"/>
      <c r="N3" s="35"/>
      <c r="O3" s="35"/>
      <c r="P3" s="36"/>
    </row>
    <row r="4" spans="2:20" ht="31.95" customHeight="1" x14ac:dyDescent="0.3">
      <c r="B4" s="37" t="s">
        <v>10</v>
      </c>
      <c r="C4" s="38"/>
      <c r="D4" s="38"/>
      <c r="E4" s="38"/>
      <c r="F4" s="38"/>
      <c r="G4" s="38"/>
      <c r="H4" s="38"/>
      <c r="I4" s="38"/>
      <c r="J4" s="38"/>
      <c r="K4" s="38"/>
      <c r="L4" s="38"/>
      <c r="M4" s="38"/>
      <c r="N4" s="38"/>
      <c r="O4" s="38"/>
      <c r="P4" s="39"/>
    </row>
    <row r="5" spans="2:20" s="2" customFormat="1" ht="16.05" customHeight="1" x14ac:dyDescent="0.3">
      <c r="I5" s="20"/>
      <c r="J5" s="20"/>
      <c r="K5" s="20"/>
      <c r="L5" s="20"/>
      <c r="M5" s="20"/>
      <c r="N5" s="20"/>
      <c r="O5" s="20"/>
      <c r="P5" s="20"/>
      <c r="Q5" s="20"/>
      <c r="R5" s="20"/>
      <c r="S5" s="20"/>
      <c r="T5" s="20"/>
    </row>
    <row r="6" spans="2:20" s="22" customFormat="1" ht="45" customHeight="1" x14ac:dyDescent="0.3">
      <c r="B6" s="25" t="s">
        <v>27</v>
      </c>
      <c r="C6" s="25" t="s">
        <v>0</v>
      </c>
      <c r="D6" s="25" t="s">
        <v>28</v>
      </c>
      <c r="E6" s="25" t="s">
        <v>29</v>
      </c>
      <c r="F6" s="25" t="s">
        <v>30</v>
      </c>
      <c r="G6" s="25" t="s">
        <v>31</v>
      </c>
      <c r="H6" s="25" t="s">
        <v>11</v>
      </c>
      <c r="I6" s="21"/>
      <c r="J6" s="25" t="s">
        <v>33</v>
      </c>
      <c r="K6" s="25" t="s">
        <v>0</v>
      </c>
      <c r="L6" s="25" t="s">
        <v>28</v>
      </c>
      <c r="M6" s="25" t="s">
        <v>29</v>
      </c>
      <c r="N6" s="25" t="s">
        <v>30</v>
      </c>
      <c r="O6" s="25" t="s">
        <v>31</v>
      </c>
      <c r="P6" s="25" t="s">
        <v>11</v>
      </c>
      <c r="Q6" s="21"/>
      <c r="R6" s="21"/>
      <c r="S6" s="21"/>
      <c r="T6" s="21"/>
    </row>
    <row r="7" spans="2:20" s="24" customFormat="1" ht="34.950000000000003" customHeight="1" x14ac:dyDescent="0.3">
      <c r="B7" s="40" t="s">
        <v>3</v>
      </c>
      <c r="C7" s="27">
        <f>'العام الأول'!F19</f>
        <v>27600</v>
      </c>
      <c r="D7" s="27">
        <f>'العام الثاني'!F19</f>
        <v>27390</v>
      </c>
      <c r="E7" s="27">
        <f>'العام الثالث'!G19</f>
        <v>32175</v>
      </c>
      <c r="F7" s="27">
        <f>'العام الرابع'!H19</f>
        <v>36630</v>
      </c>
      <c r="G7" s="27">
        <f>'العام الخامس'!H19</f>
        <v>46233.000000000007</v>
      </c>
      <c r="H7" s="27">
        <f>SUM(C7:G7)</f>
        <v>170028</v>
      </c>
      <c r="I7" s="23"/>
      <c r="J7" s="40" t="s">
        <v>32</v>
      </c>
      <c r="K7" s="30">
        <f>C14</f>
        <v>48000</v>
      </c>
      <c r="L7" s="30">
        <f t="shared" ref="L7:O7" si="0">D14</f>
        <v>49800</v>
      </c>
      <c r="M7" s="30">
        <f t="shared" si="0"/>
        <v>66600</v>
      </c>
      <c r="N7" s="30">
        <f t="shared" si="0"/>
        <v>77400</v>
      </c>
      <c r="O7" s="30">
        <f t="shared" si="0"/>
        <v>100800</v>
      </c>
      <c r="P7" s="30">
        <f>SUM(K7:O7)</f>
        <v>342600</v>
      </c>
      <c r="Q7" s="23"/>
      <c r="R7" s="23"/>
      <c r="S7" s="23"/>
      <c r="T7" s="23"/>
    </row>
    <row r="8" spans="2:20" s="24" customFormat="1" ht="34.950000000000003" customHeight="1" x14ac:dyDescent="0.3">
      <c r="B8" s="40" t="s">
        <v>4</v>
      </c>
      <c r="C8" s="27">
        <f>'العام الأول'!G19</f>
        <v>5600</v>
      </c>
      <c r="D8" s="27">
        <f>'العام الثاني'!G19</f>
        <v>4560</v>
      </c>
      <c r="E8" s="27">
        <f>'العام الثالث'!H19</f>
        <v>5340</v>
      </c>
      <c r="F8" s="27">
        <f>'العام الرابع'!I19</f>
        <v>6090</v>
      </c>
      <c r="G8" s="27">
        <f>'العام الخامس'!I19</f>
        <v>8406</v>
      </c>
      <c r="H8" s="27">
        <f t="shared" ref="H8:H13" si="1">SUM(C8:G8)</f>
        <v>29996</v>
      </c>
      <c r="I8" s="23"/>
      <c r="J8" s="40" t="s">
        <v>34</v>
      </c>
      <c r="K8" s="26"/>
      <c r="L8" s="26"/>
      <c r="M8" s="30">
        <f>'العام الثالث'!E19</f>
        <v>0</v>
      </c>
      <c r="N8" s="30">
        <f>'العام الرابع'!E19</f>
        <v>0</v>
      </c>
      <c r="O8" s="30">
        <f>'العام الخامس'!E19</f>
        <v>0</v>
      </c>
      <c r="P8" s="30">
        <f t="shared" ref="P8:P11" si="2">SUM(K8:O8)</f>
        <v>0</v>
      </c>
      <c r="Q8" s="23"/>
      <c r="R8" s="23"/>
      <c r="S8" s="23"/>
      <c r="T8" s="23"/>
    </row>
    <row r="9" spans="2:20" s="24" customFormat="1" ht="34.950000000000003" customHeight="1" x14ac:dyDescent="0.3">
      <c r="B9" s="40" t="s">
        <v>37</v>
      </c>
      <c r="C9" s="27">
        <f>'العام الأول'!H19</f>
        <v>6400</v>
      </c>
      <c r="D9" s="27">
        <f>'العام الثاني'!H19</f>
        <v>5580</v>
      </c>
      <c r="E9" s="27">
        <f>'العام الثالث'!I19</f>
        <v>5340</v>
      </c>
      <c r="F9" s="27">
        <f>'العام الرابع'!J19</f>
        <v>5520</v>
      </c>
      <c r="G9" s="27">
        <f>'العام الخامس'!J19</f>
        <v>8406</v>
      </c>
      <c r="H9" s="27">
        <f t="shared" si="1"/>
        <v>31246</v>
      </c>
      <c r="I9" s="23"/>
      <c r="J9" s="40" t="s">
        <v>19</v>
      </c>
      <c r="K9" s="26"/>
      <c r="L9" s="26"/>
      <c r="M9" s="26"/>
      <c r="N9" s="30">
        <f>'العام الرابع'!F19</f>
        <v>0</v>
      </c>
      <c r="O9" s="30">
        <f>'العام الخامس'!F19</f>
        <v>0</v>
      </c>
      <c r="P9" s="30">
        <f t="shared" si="2"/>
        <v>0</v>
      </c>
      <c r="Q9" s="23"/>
      <c r="R9" s="23"/>
      <c r="S9" s="23"/>
      <c r="T9" s="23"/>
    </row>
    <row r="10" spans="2:20" s="24" customFormat="1" ht="34.950000000000003" customHeight="1" x14ac:dyDescent="0.3">
      <c r="B10" s="40" t="s">
        <v>5</v>
      </c>
      <c r="C10" s="27">
        <f>'العام الأول'!I19</f>
        <v>8400</v>
      </c>
      <c r="D10" s="27">
        <f>'العام الثاني'!I19</f>
        <v>7260</v>
      </c>
      <c r="E10" s="27">
        <f>'العام الثالث'!J19</f>
        <v>6870</v>
      </c>
      <c r="F10" s="27">
        <f>'العام الرابع'!K19</f>
        <v>9510</v>
      </c>
      <c r="G10" s="27">
        <f>'العام الخامس'!K19</f>
        <v>8406</v>
      </c>
      <c r="H10" s="27">
        <f t="shared" si="1"/>
        <v>40446</v>
      </c>
      <c r="I10" s="23"/>
      <c r="J10" s="40" t="s">
        <v>35</v>
      </c>
      <c r="K10" s="30">
        <f>'العام الأول'!D19</f>
        <v>0</v>
      </c>
      <c r="L10" s="30">
        <f>'العام الثاني'!D19</f>
        <v>0</v>
      </c>
      <c r="M10" s="30">
        <f>'العام الثالث'!D19</f>
        <v>0</v>
      </c>
      <c r="N10" s="30">
        <f>'العام الرابع'!D19</f>
        <v>0</v>
      </c>
      <c r="O10" s="30">
        <f>'العام الخامس'!D19</f>
        <v>0</v>
      </c>
      <c r="P10" s="30">
        <f t="shared" si="2"/>
        <v>0</v>
      </c>
      <c r="Q10" s="23"/>
      <c r="R10" s="23"/>
      <c r="S10" s="23"/>
      <c r="T10" s="23"/>
    </row>
    <row r="11" spans="2:20" s="24" customFormat="1" ht="34.950000000000003" customHeight="1" x14ac:dyDescent="0.3">
      <c r="B11" s="40" t="s">
        <v>38</v>
      </c>
      <c r="C11" s="28"/>
      <c r="D11" s="27">
        <f>'العام الثاني'!J19</f>
        <v>2490</v>
      </c>
      <c r="E11" s="27">
        <f>'العام الثالث'!K19</f>
        <v>2925</v>
      </c>
      <c r="F11" s="27">
        <f>'العام الرابع'!L19</f>
        <v>3330</v>
      </c>
      <c r="G11" s="27">
        <f>'العام الخامس'!L19</f>
        <v>4203</v>
      </c>
      <c r="H11" s="27">
        <f t="shared" si="1"/>
        <v>12948</v>
      </c>
      <c r="I11" s="23"/>
      <c r="J11" s="25" t="s">
        <v>11</v>
      </c>
      <c r="K11" s="29">
        <f>SUM(K7:K10)</f>
        <v>48000</v>
      </c>
      <c r="L11" s="29">
        <f t="shared" ref="L11:O11" si="3">SUM(L7:L10)</f>
        <v>49800</v>
      </c>
      <c r="M11" s="29">
        <f t="shared" si="3"/>
        <v>66600</v>
      </c>
      <c r="N11" s="29">
        <f t="shared" si="3"/>
        <v>77400</v>
      </c>
      <c r="O11" s="29">
        <f>SUM(O7:O10)</f>
        <v>100800</v>
      </c>
      <c r="P11" s="29">
        <f>SUM(P7:P10)</f>
        <v>342600</v>
      </c>
      <c r="Q11" s="23"/>
      <c r="R11" s="23"/>
      <c r="S11" s="23"/>
      <c r="T11" s="23"/>
    </row>
    <row r="12" spans="2:20" s="24" customFormat="1" ht="34.950000000000003" customHeight="1" thickBot="1" x14ac:dyDescent="0.35">
      <c r="B12" s="40" t="s">
        <v>14</v>
      </c>
      <c r="C12" s="27"/>
      <c r="D12" s="27">
        <f>'العام الثاني'!K19</f>
        <v>2520</v>
      </c>
      <c r="E12" s="27">
        <f>'العام الثالث'!L19</f>
        <v>5850</v>
      </c>
      <c r="F12" s="27">
        <f>'العام الرابع'!M19</f>
        <v>5520</v>
      </c>
      <c r="G12" s="27">
        <f>'العام الخامس'!M19</f>
        <v>8406</v>
      </c>
      <c r="H12" s="27">
        <f t="shared" si="1"/>
        <v>22296</v>
      </c>
      <c r="I12" s="23"/>
      <c r="J12" s="23"/>
      <c r="K12" s="23"/>
      <c r="L12" s="23"/>
      <c r="M12" s="23"/>
      <c r="N12" s="23"/>
      <c r="O12" s="23"/>
      <c r="P12" s="23"/>
      <c r="Q12" s="23"/>
      <c r="R12" s="23"/>
      <c r="S12" s="23"/>
      <c r="T12" s="23"/>
    </row>
    <row r="13" spans="2:20" s="24" customFormat="1" ht="34.950000000000003" customHeight="1" x14ac:dyDescent="0.3">
      <c r="B13" s="40" t="s">
        <v>39</v>
      </c>
      <c r="C13" s="28"/>
      <c r="D13" s="28"/>
      <c r="E13" s="27">
        <f>'العام الثالث'!M19</f>
        <v>8100</v>
      </c>
      <c r="F13" s="27">
        <f>'العام الرابع'!N19</f>
        <v>10800</v>
      </c>
      <c r="G13" s="27">
        <f>'العام الخامس'!N19</f>
        <v>16740</v>
      </c>
      <c r="H13" s="27">
        <f t="shared" si="1"/>
        <v>35640</v>
      </c>
      <c r="I13" s="23"/>
      <c r="J13" s="41" t="s">
        <v>36</v>
      </c>
      <c r="K13" s="42"/>
      <c r="L13" s="42"/>
      <c r="M13" s="42"/>
      <c r="N13" s="42"/>
      <c r="O13" s="42"/>
      <c r="P13" s="43"/>
      <c r="Q13" s="23"/>
      <c r="R13" s="23"/>
      <c r="S13" s="23"/>
      <c r="T13" s="23"/>
    </row>
    <row r="14" spans="2:20" ht="34.950000000000003" customHeight="1" thickBot="1" x14ac:dyDescent="0.35">
      <c r="B14" s="25" t="s">
        <v>32</v>
      </c>
      <c r="C14" s="29">
        <f>SUM(C7:C13)</f>
        <v>48000</v>
      </c>
      <c r="D14" s="29">
        <f t="shared" ref="D14:H14" si="4">SUM(D7:D13)</f>
        <v>49800</v>
      </c>
      <c r="E14" s="29">
        <f t="shared" si="4"/>
        <v>66600</v>
      </c>
      <c r="F14" s="29">
        <f t="shared" si="4"/>
        <v>77400</v>
      </c>
      <c r="G14" s="29">
        <f t="shared" si="4"/>
        <v>100800</v>
      </c>
      <c r="H14" s="29">
        <f>SUM(H7:H13)</f>
        <v>342600</v>
      </c>
      <c r="J14" s="44"/>
      <c r="K14" s="45"/>
      <c r="L14" s="45"/>
      <c r="M14" s="45"/>
      <c r="N14" s="45"/>
      <c r="O14" s="45"/>
      <c r="P14" s="46"/>
    </row>
  </sheetData>
  <mergeCells count="4">
    <mergeCell ref="J13:P14"/>
    <mergeCell ref="B2:P2"/>
    <mergeCell ref="B3:P3"/>
    <mergeCell ref="B4:P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7E598-EDEE-4A7A-8B2D-BD30BCC098B7}">
  <dimension ref="B2:M19"/>
  <sheetViews>
    <sheetView rightToLeft="1" topLeftCell="A2" zoomScale="85" zoomScaleNormal="85" workbookViewId="0">
      <selection activeCell="D21" sqref="D21"/>
    </sheetView>
  </sheetViews>
  <sheetFormatPr defaultColWidth="15.77734375" defaultRowHeight="16.05" customHeight="1" x14ac:dyDescent="0.3"/>
  <cols>
    <col min="1" max="1" width="5.77734375" style="1" customWidth="1"/>
    <col min="2" max="2" width="10.77734375" style="1" customWidth="1"/>
    <col min="3" max="4" width="15.77734375" style="1"/>
    <col min="5" max="5" width="5.77734375" style="1" customWidth="1"/>
    <col min="6" max="9" width="15.77734375" style="1"/>
    <col min="10" max="10" width="5.77734375" style="1" customWidth="1"/>
    <col min="11" max="13" width="15.77734375" style="16"/>
    <col min="14" max="16384" width="15.77734375" style="1"/>
  </cols>
  <sheetData>
    <row r="2" spans="2:13" ht="31.95" customHeight="1" x14ac:dyDescent="0.3">
      <c r="B2" s="3" t="s">
        <v>8</v>
      </c>
      <c r="C2" s="3"/>
      <c r="D2" s="3"/>
      <c r="E2" s="3"/>
      <c r="F2" s="3"/>
      <c r="G2" s="3"/>
      <c r="H2" s="3"/>
      <c r="I2" s="3"/>
    </row>
    <row r="3" spans="2:13" ht="31.95" customHeight="1" x14ac:dyDescent="0.3">
      <c r="B3" s="4" t="s">
        <v>9</v>
      </c>
      <c r="C3" s="4"/>
      <c r="D3" s="4"/>
      <c r="E3" s="4"/>
      <c r="F3" s="4"/>
      <c r="G3" s="4"/>
      <c r="H3" s="4"/>
      <c r="I3" s="4"/>
    </row>
    <row r="4" spans="2:13" ht="31.95" customHeight="1" x14ac:dyDescent="0.3">
      <c r="B4" s="3" t="s">
        <v>10</v>
      </c>
      <c r="C4" s="3"/>
      <c r="D4" s="3"/>
      <c r="E4" s="3"/>
      <c r="F4" s="3"/>
      <c r="G4" s="3"/>
      <c r="H4" s="3"/>
      <c r="I4" s="3"/>
    </row>
    <row r="5" spans="2:13" s="2" customFormat="1" ht="16.05" customHeight="1" x14ac:dyDescent="0.3">
      <c r="K5" s="17"/>
      <c r="L5" s="17"/>
      <c r="M5" s="17"/>
    </row>
    <row r="6" spans="2:13" s="2" customFormat="1" ht="31.95" customHeight="1" x14ac:dyDescent="0.3">
      <c r="B6" s="5" t="s">
        <v>1</v>
      </c>
      <c r="C6" s="5" t="s">
        <v>2</v>
      </c>
      <c r="D6" s="5" t="s">
        <v>35</v>
      </c>
      <c r="E6" s="8"/>
      <c r="F6" s="5" t="s">
        <v>3</v>
      </c>
      <c r="G6" s="5" t="s">
        <v>4</v>
      </c>
      <c r="H6" s="5" t="s">
        <v>7</v>
      </c>
      <c r="I6" s="5" t="s">
        <v>6</v>
      </c>
      <c r="K6" s="17"/>
      <c r="L6" s="17"/>
      <c r="M6" s="17"/>
    </row>
    <row r="7" spans="2:13" ht="18" customHeight="1" x14ac:dyDescent="0.3">
      <c r="B7" s="6">
        <v>1</v>
      </c>
      <c r="C7" s="7">
        <v>4000</v>
      </c>
      <c r="D7" s="7"/>
      <c r="E7" s="9"/>
      <c r="F7" s="7">
        <f>C7*0.8</f>
        <v>3200</v>
      </c>
      <c r="G7" s="7">
        <f>C7*0.2</f>
        <v>800</v>
      </c>
      <c r="H7" s="7"/>
      <c r="I7" s="7"/>
      <c r="K7" s="18">
        <f>C7</f>
        <v>4000</v>
      </c>
      <c r="L7" s="18">
        <f>SUM(F7:I7)</f>
        <v>4000</v>
      </c>
    </row>
    <row r="8" spans="2:13" ht="18" customHeight="1" x14ac:dyDescent="0.3">
      <c r="B8" s="6">
        <v>2</v>
      </c>
      <c r="C8" s="7">
        <v>4000</v>
      </c>
      <c r="D8" s="7"/>
      <c r="E8" s="9"/>
      <c r="F8" s="7">
        <f t="shared" ref="F8:F9" si="0">C8*0.8</f>
        <v>3200</v>
      </c>
      <c r="G8" s="7">
        <f t="shared" ref="G8:G9" si="1">C8*0.2</f>
        <v>800</v>
      </c>
      <c r="H8" s="7"/>
      <c r="I8" s="7"/>
      <c r="K8" s="18">
        <f t="shared" ref="K8:K18" si="2">C8</f>
        <v>4000</v>
      </c>
      <c r="L8" s="18">
        <f t="shared" ref="L8:L18" si="3">SUM(F8:I8)</f>
        <v>4000</v>
      </c>
    </row>
    <row r="9" spans="2:13" ht="18" customHeight="1" x14ac:dyDescent="0.3">
      <c r="B9" s="6">
        <v>3</v>
      </c>
      <c r="C9" s="7">
        <v>4000</v>
      </c>
      <c r="D9" s="7"/>
      <c r="E9" s="9"/>
      <c r="F9" s="7">
        <f t="shared" si="0"/>
        <v>3200</v>
      </c>
      <c r="G9" s="7">
        <f t="shared" si="1"/>
        <v>800</v>
      </c>
      <c r="H9" s="7"/>
      <c r="I9" s="7"/>
      <c r="K9" s="18">
        <f t="shared" si="2"/>
        <v>4000</v>
      </c>
      <c r="L9" s="18">
        <f t="shared" si="3"/>
        <v>4000</v>
      </c>
    </row>
    <row r="10" spans="2:13" ht="18" customHeight="1" x14ac:dyDescent="0.3">
      <c r="B10" s="6">
        <v>4</v>
      </c>
      <c r="C10" s="7">
        <v>4000</v>
      </c>
      <c r="D10" s="7"/>
      <c r="E10" s="9"/>
      <c r="F10" s="7">
        <f>C10*0.5</f>
        <v>2000</v>
      </c>
      <c r="G10" s="7">
        <f>C10*0.1</f>
        <v>400</v>
      </c>
      <c r="H10" s="7">
        <f>C10*0.2</f>
        <v>800</v>
      </c>
      <c r="I10" s="7">
        <f>C10*0.2</f>
        <v>800</v>
      </c>
      <c r="K10" s="18">
        <f t="shared" si="2"/>
        <v>4000</v>
      </c>
      <c r="L10" s="18">
        <f t="shared" si="3"/>
        <v>4000</v>
      </c>
    </row>
    <row r="11" spans="2:13" ht="18" customHeight="1" x14ac:dyDescent="0.3">
      <c r="B11" s="6">
        <v>5</v>
      </c>
      <c r="C11" s="7">
        <v>4000</v>
      </c>
      <c r="D11" s="7"/>
      <c r="E11" s="9"/>
      <c r="F11" s="7">
        <f t="shared" ref="F11:F18" si="4">C11*0.5</f>
        <v>2000</v>
      </c>
      <c r="G11" s="7">
        <f t="shared" ref="G11:G17" si="5">C11*0.1</f>
        <v>400</v>
      </c>
      <c r="H11" s="7">
        <f t="shared" ref="H11:H17" si="6">C11*0.2</f>
        <v>800</v>
      </c>
      <c r="I11" s="7">
        <f t="shared" ref="I11:I17" si="7">C11*0.2</f>
        <v>800</v>
      </c>
      <c r="K11" s="18">
        <f t="shared" si="2"/>
        <v>4000</v>
      </c>
      <c r="L11" s="18">
        <f t="shared" si="3"/>
        <v>4000</v>
      </c>
    </row>
    <row r="12" spans="2:13" ht="18" customHeight="1" x14ac:dyDescent="0.3">
      <c r="B12" s="6">
        <v>6</v>
      </c>
      <c r="C12" s="7">
        <v>4000</v>
      </c>
      <c r="D12" s="7"/>
      <c r="E12" s="9"/>
      <c r="F12" s="7">
        <f t="shared" si="4"/>
        <v>2000</v>
      </c>
      <c r="G12" s="7">
        <f t="shared" si="5"/>
        <v>400</v>
      </c>
      <c r="H12" s="7">
        <f t="shared" si="6"/>
        <v>800</v>
      </c>
      <c r="I12" s="7">
        <f t="shared" si="7"/>
        <v>800</v>
      </c>
      <c r="K12" s="18">
        <f t="shared" si="2"/>
        <v>4000</v>
      </c>
      <c r="L12" s="18">
        <f t="shared" si="3"/>
        <v>4000</v>
      </c>
    </row>
    <row r="13" spans="2:13" ht="18" customHeight="1" x14ac:dyDescent="0.3">
      <c r="B13" s="6">
        <v>7</v>
      </c>
      <c r="C13" s="7">
        <v>4000</v>
      </c>
      <c r="D13" s="7"/>
      <c r="E13" s="9"/>
      <c r="F13" s="7">
        <f t="shared" si="4"/>
        <v>2000</v>
      </c>
      <c r="G13" s="7">
        <f t="shared" si="5"/>
        <v>400</v>
      </c>
      <c r="H13" s="7">
        <f t="shared" si="6"/>
        <v>800</v>
      </c>
      <c r="I13" s="7">
        <f t="shared" si="7"/>
        <v>800</v>
      </c>
      <c r="K13" s="18">
        <f t="shared" si="2"/>
        <v>4000</v>
      </c>
      <c r="L13" s="18">
        <f t="shared" si="3"/>
        <v>4000</v>
      </c>
    </row>
    <row r="14" spans="2:13" ht="18" customHeight="1" x14ac:dyDescent="0.3">
      <c r="B14" s="6">
        <v>8</v>
      </c>
      <c r="C14" s="7">
        <v>4000</v>
      </c>
      <c r="D14" s="7"/>
      <c r="E14" s="9"/>
      <c r="F14" s="7">
        <f t="shared" si="4"/>
        <v>2000</v>
      </c>
      <c r="G14" s="7">
        <f t="shared" si="5"/>
        <v>400</v>
      </c>
      <c r="H14" s="7">
        <f t="shared" si="6"/>
        <v>800</v>
      </c>
      <c r="I14" s="7">
        <f t="shared" si="7"/>
        <v>800</v>
      </c>
      <c r="K14" s="18">
        <f t="shared" si="2"/>
        <v>4000</v>
      </c>
      <c r="L14" s="18">
        <f t="shared" si="3"/>
        <v>4000</v>
      </c>
    </row>
    <row r="15" spans="2:13" ht="18" customHeight="1" x14ac:dyDescent="0.3">
      <c r="B15" s="6">
        <v>9</v>
      </c>
      <c r="C15" s="7">
        <v>4000</v>
      </c>
      <c r="D15" s="7"/>
      <c r="E15" s="9"/>
      <c r="F15" s="7">
        <f t="shared" si="4"/>
        <v>2000</v>
      </c>
      <c r="G15" s="7">
        <f t="shared" si="5"/>
        <v>400</v>
      </c>
      <c r="H15" s="7">
        <f t="shared" si="6"/>
        <v>800</v>
      </c>
      <c r="I15" s="7">
        <f t="shared" si="7"/>
        <v>800</v>
      </c>
      <c r="K15" s="18">
        <f t="shared" si="2"/>
        <v>4000</v>
      </c>
      <c r="L15" s="18">
        <f t="shared" si="3"/>
        <v>4000</v>
      </c>
    </row>
    <row r="16" spans="2:13" ht="18" customHeight="1" x14ac:dyDescent="0.3">
      <c r="B16" s="6">
        <v>10</v>
      </c>
      <c r="C16" s="7">
        <v>4000</v>
      </c>
      <c r="D16" s="7"/>
      <c r="E16" s="9"/>
      <c r="F16" s="7">
        <f t="shared" si="4"/>
        <v>2000</v>
      </c>
      <c r="G16" s="7">
        <f t="shared" si="5"/>
        <v>400</v>
      </c>
      <c r="H16" s="7">
        <f t="shared" si="6"/>
        <v>800</v>
      </c>
      <c r="I16" s="7">
        <f t="shared" si="7"/>
        <v>800</v>
      </c>
      <c r="K16" s="18">
        <f t="shared" si="2"/>
        <v>4000</v>
      </c>
      <c r="L16" s="18">
        <f t="shared" si="3"/>
        <v>4000</v>
      </c>
    </row>
    <row r="17" spans="2:12" ht="18" customHeight="1" x14ac:dyDescent="0.3">
      <c r="B17" s="6">
        <v>11</v>
      </c>
      <c r="C17" s="7">
        <v>4000</v>
      </c>
      <c r="D17" s="7"/>
      <c r="E17" s="9"/>
      <c r="F17" s="7">
        <f t="shared" si="4"/>
        <v>2000</v>
      </c>
      <c r="G17" s="7">
        <f t="shared" si="5"/>
        <v>400</v>
      </c>
      <c r="H17" s="7">
        <f t="shared" si="6"/>
        <v>800</v>
      </c>
      <c r="I17" s="7">
        <f t="shared" si="7"/>
        <v>800</v>
      </c>
      <c r="K17" s="18">
        <f t="shared" si="2"/>
        <v>4000</v>
      </c>
      <c r="L17" s="18">
        <f t="shared" si="3"/>
        <v>4000</v>
      </c>
    </row>
    <row r="18" spans="2:12" ht="18" customHeight="1" x14ac:dyDescent="0.3">
      <c r="B18" s="6">
        <v>12</v>
      </c>
      <c r="C18" s="7">
        <v>4000</v>
      </c>
      <c r="D18" s="7"/>
      <c r="E18" s="10"/>
      <c r="F18" s="7">
        <f t="shared" si="4"/>
        <v>2000</v>
      </c>
      <c r="G18" s="7">
        <f>C18*0</f>
        <v>0</v>
      </c>
      <c r="H18" s="7">
        <f>C18*0</f>
        <v>0</v>
      </c>
      <c r="I18" s="7">
        <f>C18*0.5</f>
        <v>2000</v>
      </c>
      <c r="K18" s="18">
        <f t="shared" si="2"/>
        <v>4000</v>
      </c>
      <c r="L18" s="18">
        <f t="shared" si="3"/>
        <v>4000</v>
      </c>
    </row>
    <row r="19" spans="2:12" ht="31.95" customHeight="1" x14ac:dyDescent="0.3">
      <c r="B19" s="5" t="s">
        <v>11</v>
      </c>
      <c r="C19" s="11">
        <f>SUM(C7:C18)</f>
        <v>48000</v>
      </c>
      <c r="D19" s="11">
        <f>SUM(D7:D18)</f>
        <v>0</v>
      </c>
      <c r="E19" s="5"/>
      <c r="F19" s="11">
        <f t="shared" ref="F19:I19" si="8">SUM(F7:F18)</f>
        <v>27600</v>
      </c>
      <c r="G19" s="11">
        <f t="shared" si="8"/>
        <v>5600</v>
      </c>
      <c r="H19" s="11">
        <f t="shared" si="8"/>
        <v>6400</v>
      </c>
      <c r="I19" s="11">
        <f t="shared" si="8"/>
        <v>8400</v>
      </c>
      <c r="K19" s="18">
        <f t="shared" ref="K19" si="9">C19</f>
        <v>48000</v>
      </c>
      <c r="L19" s="18">
        <f t="shared" ref="L19" si="10">SUM(F19:I19)</f>
        <v>48000</v>
      </c>
    </row>
  </sheetData>
  <mergeCells count="3">
    <mergeCell ref="B2:I2"/>
    <mergeCell ref="B3:I3"/>
    <mergeCell ref="B4:I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04924-A30A-40D4-A2D3-4EEFD8A686AB}">
  <dimension ref="B2:N19"/>
  <sheetViews>
    <sheetView rightToLeft="1" topLeftCell="A4" zoomScale="85" zoomScaleNormal="85" workbookViewId="0">
      <selection activeCell="D24" sqref="D24"/>
    </sheetView>
  </sheetViews>
  <sheetFormatPr defaultColWidth="15.77734375" defaultRowHeight="16.05" customHeight="1" x14ac:dyDescent="0.3"/>
  <cols>
    <col min="1" max="1" width="5.77734375" style="1" customWidth="1"/>
    <col min="2" max="2" width="10.77734375" style="1" customWidth="1"/>
    <col min="3" max="4" width="15.77734375" style="1"/>
    <col min="5" max="5" width="5.77734375" style="1" customWidth="1"/>
    <col min="6" max="11" width="15.77734375" style="1"/>
    <col min="12" max="12" width="5.77734375" style="1" customWidth="1"/>
    <col min="13" max="14" width="15.77734375" style="16"/>
    <col min="15" max="16384" width="15.77734375" style="1"/>
  </cols>
  <sheetData>
    <row r="2" spans="2:14" ht="31.95" customHeight="1" x14ac:dyDescent="0.3">
      <c r="B2" s="12" t="s">
        <v>8</v>
      </c>
      <c r="C2" s="12"/>
      <c r="D2" s="12"/>
      <c r="E2" s="12"/>
      <c r="F2" s="12"/>
      <c r="G2" s="12"/>
      <c r="H2" s="12"/>
      <c r="I2" s="12"/>
      <c r="J2" s="12"/>
      <c r="K2" s="12"/>
    </row>
    <row r="3" spans="2:14" ht="31.95" customHeight="1" x14ac:dyDescent="0.3">
      <c r="B3" s="13" t="s">
        <v>9</v>
      </c>
      <c r="C3" s="13"/>
      <c r="D3" s="13"/>
      <c r="E3" s="13"/>
      <c r="F3" s="13"/>
      <c r="G3" s="13"/>
      <c r="H3" s="13"/>
      <c r="I3" s="13"/>
      <c r="J3" s="13"/>
      <c r="K3" s="13"/>
    </row>
    <row r="4" spans="2:14" ht="31.95" customHeight="1" x14ac:dyDescent="0.3">
      <c r="B4" s="12" t="s">
        <v>12</v>
      </c>
      <c r="C4" s="12"/>
      <c r="D4" s="12"/>
      <c r="E4" s="12"/>
      <c r="F4" s="12"/>
      <c r="G4" s="12"/>
      <c r="H4" s="12"/>
      <c r="I4" s="12"/>
      <c r="J4" s="12"/>
      <c r="K4" s="12"/>
    </row>
    <row r="5" spans="2:14" s="2" customFormat="1" ht="16.05" customHeight="1" x14ac:dyDescent="0.3">
      <c r="M5" s="17"/>
      <c r="N5" s="17"/>
    </row>
    <row r="6" spans="2:14" s="2" customFormat="1" ht="31.95" customHeight="1" x14ac:dyDescent="0.3">
      <c r="B6" s="5" t="s">
        <v>1</v>
      </c>
      <c r="C6" s="5" t="s">
        <v>2</v>
      </c>
      <c r="D6" s="5" t="s">
        <v>35</v>
      </c>
      <c r="E6" s="8"/>
      <c r="F6" s="5" t="s">
        <v>3</v>
      </c>
      <c r="G6" s="5" t="s">
        <v>4</v>
      </c>
      <c r="H6" s="5" t="s">
        <v>7</v>
      </c>
      <c r="I6" s="5" t="s">
        <v>6</v>
      </c>
      <c r="J6" s="5" t="s">
        <v>13</v>
      </c>
      <c r="K6" s="5" t="s">
        <v>14</v>
      </c>
      <c r="M6" s="17"/>
      <c r="N6" s="17"/>
    </row>
    <row r="7" spans="2:14" ht="18" customHeight="1" x14ac:dyDescent="0.3">
      <c r="B7" s="6">
        <v>13</v>
      </c>
      <c r="C7" s="7">
        <v>4000</v>
      </c>
      <c r="D7" s="7"/>
      <c r="E7" s="9"/>
      <c r="F7" s="7">
        <f>C7*0.55</f>
        <v>2200</v>
      </c>
      <c r="G7" s="7">
        <f t="shared" ref="G7" si="0">C7*0.1</f>
        <v>400</v>
      </c>
      <c r="H7" s="7">
        <f>C7*0.15</f>
        <v>600</v>
      </c>
      <c r="I7" s="7">
        <f>C7*0.15</f>
        <v>600</v>
      </c>
      <c r="J7" s="7">
        <f>C7*0.05</f>
        <v>200</v>
      </c>
      <c r="K7" s="7"/>
      <c r="M7" s="18">
        <f>C7</f>
        <v>4000</v>
      </c>
      <c r="N7" s="18">
        <f>SUM(F7:J7)</f>
        <v>4000</v>
      </c>
    </row>
    <row r="8" spans="2:14" ht="18" customHeight="1" x14ac:dyDescent="0.3">
      <c r="B8" s="6">
        <v>14</v>
      </c>
      <c r="C8" s="7">
        <v>4000</v>
      </c>
      <c r="D8" s="7"/>
      <c r="E8" s="9"/>
      <c r="F8" s="7">
        <f t="shared" ref="F8:F18" si="1">C8*0.55</f>
        <v>2200</v>
      </c>
      <c r="G8" s="7">
        <f t="shared" ref="G8:G18" si="2">C8*0.1</f>
        <v>400</v>
      </c>
      <c r="H8" s="7">
        <f t="shared" ref="H8:H18" si="3">C8*0.15</f>
        <v>600</v>
      </c>
      <c r="I8" s="7">
        <f t="shared" ref="I8:I18" si="4">C8*0.15</f>
        <v>600</v>
      </c>
      <c r="J8" s="7">
        <f t="shared" ref="J8:J18" si="5">C8*0.05</f>
        <v>200</v>
      </c>
      <c r="K8" s="7"/>
      <c r="M8" s="18">
        <f t="shared" ref="M8:M19" si="6">C8</f>
        <v>4000</v>
      </c>
      <c r="N8" s="18">
        <f>SUM(F8:J8)</f>
        <v>4000</v>
      </c>
    </row>
    <row r="9" spans="2:14" ht="18" customHeight="1" x14ac:dyDescent="0.3">
      <c r="B9" s="6">
        <v>15</v>
      </c>
      <c r="C9" s="7">
        <v>4000</v>
      </c>
      <c r="D9" s="7"/>
      <c r="E9" s="9"/>
      <c r="F9" s="7">
        <f t="shared" si="1"/>
        <v>2200</v>
      </c>
      <c r="G9" s="7">
        <f t="shared" si="2"/>
        <v>400</v>
      </c>
      <c r="H9" s="7">
        <f t="shared" si="3"/>
        <v>600</v>
      </c>
      <c r="I9" s="7">
        <f t="shared" si="4"/>
        <v>600</v>
      </c>
      <c r="J9" s="7">
        <f t="shared" si="5"/>
        <v>200</v>
      </c>
      <c r="K9" s="7"/>
      <c r="M9" s="18">
        <f t="shared" si="6"/>
        <v>4000</v>
      </c>
      <c r="N9" s="18">
        <f>SUM(F9:J9)</f>
        <v>4000</v>
      </c>
    </row>
    <row r="10" spans="2:14" ht="18" customHeight="1" x14ac:dyDescent="0.3">
      <c r="B10" s="6">
        <v>16</v>
      </c>
      <c r="C10" s="7">
        <v>4200</v>
      </c>
      <c r="D10" s="7"/>
      <c r="E10" s="9"/>
      <c r="F10" s="7">
        <f t="shared" si="1"/>
        <v>2310</v>
      </c>
      <c r="G10" s="7">
        <f t="shared" si="2"/>
        <v>420</v>
      </c>
      <c r="H10" s="7">
        <f t="shared" si="3"/>
        <v>630</v>
      </c>
      <c r="I10" s="7">
        <f t="shared" si="4"/>
        <v>630</v>
      </c>
      <c r="J10" s="7">
        <f t="shared" si="5"/>
        <v>210</v>
      </c>
      <c r="K10" s="7"/>
      <c r="M10" s="18">
        <f t="shared" si="6"/>
        <v>4200</v>
      </c>
      <c r="N10" s="18">
        <f>SUM(F10:J10)</f>
        <v>4200</v>
      </c>
    </row>
    <row r="11" spans="2:14" ht="18" customHeight="1" x14ac:dyDescent="0.3">
      <c r="B11" s="6">
        <v>17</v>
      </c>
      <c r="C11" s="7">
        <v>4200</v>
      </c>
      <c r="D11" s="7"/>
      <c r="E11" s="9"/>
      <c r="F11" s="7">
        <f t="shared" si="1"/>
        <v>2310</v>
      </c>
      <c r="G11" s="7">
        <f>C11*0</f>
        <v>0</v>
      </c>
      <c r="H11" s="7">
        <f>C11*0.15</f>
        <v>630</v>
      </c>
      <c r="I11" s="7">
        <f>C11*0.25</f>
        <v>1050</v>
      </c>
      <c r="J11" s="7">
        <f t="shared" si="5"/>
        <v>210</v>
      </c>
      <c r="K11" s="7"/>
      <c r="M11" s="18">
        <f t="shared" si="6"/>
        <v>4200</v>
      </c>
      <c r="N11" s="18">
        <f>SUM(F11:J11)</f>
        <v>4200</v>
      </c>
    </row>
    <row r="12" spans="2:14" ht="18" customHeight="1" x14ac:dyDescent="0.3">
      <c r="B12" s="6">
        <v>18</v>
      </c>
      <c r="C12" s="7">
        <v>4200</v>
      </c>
      <c r="D12" s="7"/>
      <c r="E12" s="9"/>
      <c r="F12" s="7">
        <f t="shared" si="1"/>
        <v>2310</v>
      </c>
      <c r="G12" s="7">
        <f t="shared" si="2"/>
        <v>420</v>
      </c>
      <c r="H12" s="7">
        <f>C12*0.1</f>
        <v>420</v>
      </c>
      <c r="I12" s="7">
        <f>C12*0.1</f>
        <v>420</v>
      </c>
      <c r="J12" s="7">
        <f>C12*0.05</f>
        <v>210</v>
      </c>
      <c r="K12" s="7">
        <f>C12*0.1</f>
        <v>420</v>
      </c>
      <c r="M12" s="18">
        <f t="shared" si="6"/>
        <v>4200</v>
      </c>
      <c r="N12" s="18">
        <f>SUM(F12:K12)</f>
        <v>4200</v>
      </c>
    </row>
    <row r="13" spans="2:14" ht="18" customHeight="1" x14ac:dyDescent="0.3">
      <c r="B13" s="6">
        <v>19</v>
      </c>
      <c r="C13" s="7">
        <v>4200</v>
      </c>
      <c r="D13" s="7"/>
      <c r="E13" s="9"/>
      <c r="F13" s="7">
        <f t="shared" ref="F13:F18" si="7">C13*0.55</f>
        <v>2310</v>
      </c>
      <c r="G13" s="7">
        <f t="shared" ref="G13:G18" si="8">C13*0.1</f>
        <v>420</v>
      </c>
      <c r="H13" s="7">
        <f t="shared" ref="H13:H18" si="9">C13*0.1</f>
        <v>420</v>
      </c>
      <c r="I13" s="7">
        <f t="shared" ref="I13:I18" si="10">C13*0.1</f>
        <v>420</v>
      </c>
      <c r="J13" s="7">
        <f t="shared" ref="J13:J18" si="11">C13*0.05</f>
        <v>210</v>
      </c>
      <c r="K13" s="7">
        <f t="shared" ref="K13:K18" si="12">C13*0.1</f>
        <v>420</v>
      </c>
      <c r="M13" s="18">
        <f t="shared" ref="M13:M19" si="13">C13</f>
        <v>4200</v>
      </c>
      <c r="N13" s="18">
        <f t="shared" ref="N13:N19" si="14">SUM(F13:K13)</f>
        <v>4200</v>
      </c>
    </row>
    <row r="14" spans="2:14" ht="18" customHeight="1" x14ac:dyDescent="0.3">
      <c r="B14" s="6">
        <v>20</v>
      </c>
      <c r="C14" s="7">
        <v>4200</v>
      </c>
      <c r="D14" s="7"/>
      <c r="E14" s="9"/>
      <c r="F14" s="7">
        <f t="shared" si="7"/>
        <v>2310</v>
      </c>
      <c r="G14" s="7">
        <f t="shared" si="8"/>
        <v>420</v>
      </c>
      <c r="H14" s="7">
        <f t="shared" si="9"/>
        <v>420</v>
      </c>
      <c r="I14" s="7">
        <f t="shared" si="10"/>
        <v>420</v>
      </c>
      <c r="J14" s="7">
        <f t="shared" si="11"/>
        <v>210</v>
      </c>
      <c r="K14" s="7">
        <f t="shared" si="12"/>
        <v>420</v>
      </c>
      <c r="M14" s="18">
        <f t="shared" si="13"/>
        <v>4200</v>
      </c>
      <c r="N14" s="18">
        <f t="shared" si="14"/>
        <v>4200</v>
      </c>
    </row>
    <row r="15" spans="2:14" ht="18" customHeight="1" x14ac:dyDescent="0.3">
      <c r="B15" s="6">
        <v>21</v>
      </c>
      <c r="C15" s="7">
        <v>4200</v>
      </c>
      <c r="D15" s="7"/>
      <c r="E15" s="9"/>
      <c r="F15" s="7">
        <f t="shared" si="7"/>
        <v>2310</v>
      </c>
      <c r="G15" s="7">
        <f t="shared" si="8"/>
        <v>420</v>
      </c>
      <c r="H15" s="7">
        <f t="shared" si="9"/>
        <v>420</v>
      </c>
      <c r="I15" s="7">
        <f t="shared" si="10"/>
        <v>420</v>
      </c>
      <c r="J15" s="7">
        <f t="shared" si="11"/>
        <v>210</v>
      </c>
      <c r="K15" s="7">
        <f t="shared" si="12"/>
        <v>420</v>
      </c>
      <c r="M15" s="18">
        <f t="shared" si="13"/>
        <v>4200</v>
      </c>
      <c r="N15" s="18">
        <f t="shared" si="14"/>
        <v>4200</v>
      </c>
    </row>
    <row r="16" spans="2:14" ht="18" customHeight="1" x14ac:dyDescent="0.3">
      <c r="B16" s="6">
        <v>22</v>
      </c>
      <c r="C16" s="7">
        <v>4200</v>
      </c>
      <c r="D16" s="7"/>
      <c r="E16" s="9"/>
      <c r="F16" s="7">
        <f t="shared" si="7"/>
        <v>2310</v>
      </c>
      <c r="G16" s="7">
        <f t="shared" si="8"/>
        <v>420</v>
      </c>
      <c r="H16" s="7">
        <f t="shared" si="9"/>
        <v>420</v>
      </c>
      <c r="I16" s="7">
        <f t="shared" si="10"/>
        <v>420</v>
      </c>
      <c r="J16" s="7">
        <f t="shared" si="11"/>
        <v>210</v>
      </c>
      <c r="K16" s="7">
        <f t="shared" si="12"/>
        <v>420</v>
      </c>
      <c r="M16" s="18">
        <f t="shared" si="13"/>
        <v>4200</v>
      </c>
      <c r="N16" s="18">
        <f t="shared" si="14"/>
        <v>4200</v>
      </c>
    </row>
    <row r="17" spans="2:14" ht="18" customHeight="1" x14ac:dyDescent="0.3">
      <c r="B17" s="6">
        <v>23</v>
      </c>
      <c r="C17" s="7">
        <v>4200</v>
      </c>
      <c r="D17" s="7"/>
      <c r="E17" s="9"/>
      <c r="F17" s="7">
        <f t="shared" si="7"/>
        <v>2310</v>
      </c>
      <c r="G17" s="7">
        <f t="shared" si="8"/>
        <v>420</v>
      </c>
      <c r="H17" s="7">
        <f t="shared" si="9"/>
        <v>420</v>
      </c>
      <c r="I17" s="7">
        <f t="shared" si="10"/>
        <v>420</v>
      </c>
      <c r="J17" s="7">
        <f t="shared" si="11"/>
        <v>210</v>
      </c>
      <c r="K17" s="7">
        <f t="shared" si="12"/>
        <v>420</v>
      </c>
      <c r="M17" s="18">
        <f t="shared" si="13"/>
        <v>4200</v>
      </c>
      <c r="N17" s="18">
        <f t="shared" si="14"/>
        <v>4200</v>
      </c>
    </row>
    <row r="18" spans="2:14" ht="18" customHeight="1" x14ac:dyDescent="0.3">
      <c r="B18" s="6">
        <v>24</v>
      </c>
      <c r="C18" s="7">
        <v>4200</v>
      </c>
      <c r="D18" s="7"/>
      <c r="E18" s="9"/>
      <c r="F18" s="7">
        <f t="shared" si="7"/>
        <v>2310</v>
      </c>
      <c r="G18" s="7">
        <f t="shared" si="8"/>
        <v>420</v>
      </c>
      <c r="H18" s="7">
        <f>C18*0</f>
        <v>0</v>
      </c>
      <c r="I18" s="7">
        <f>C18*0.3</f>
        <v>1260</v>
      </c>
      <c r="J18" s="7">
        <f t="shared" si="11"/>
        <v>210</v>
      </c>
      <c r="K18" s="7">
        <f>C18*0</f>
        <v>0</v>
      </c>
      <c r="M18" s="18">
        <f t="shared" si="13"/>
        <v>4200</v>
      </c>
      <c r="N18" s="18">
        <f t="shared" si="14"/>
        <v>4200</v>
      </c>
    </row>
    <row r="19" spans="2:14" ht="31.95" customHeight="1" x14ac:dyDescent="0.3">
      <c r="B19" s="5" t="s">
        <v>11</v>
      </c>
      <c r="C19" s="11">
        <f>SUM(C7:C18)</f>
        <v>49800</v>
      </c>
      <c r="D19" s="11">
        <f>SUM(D7:D18)</f>
        <v>0</v>
      </c>
      <c r="E19" s="5"/>
      <c r="F19" s="11">
        <f t="shared" ref="F19:K19" si="15">SUM(F7:F18)</f>
        <v>27390</v>
      </c>
      <c r="G19" s="11">
        <f t="shared" si="15"/>
        <v>4560</v>
      </c>
      <c r="H19" s="11">
        <f t="shared" si="15"/>
        <v>5580</v>
      </c>
      <c r="I19" s="11">
        <f t="shared" si="15"/>
        <v>7260</v>
      </c>
      <c r="J19" s="11">
        <f t="shared" si="15"/>
        <v>2490</v>
      </c>
      <c r="K19" s="11">
        <f t="shared" si="15"/>
        <v>2520</v>
      </c>
      <c r="M19" s="18">
        <f t="shared" si="13"/>
        <v>49800</v>
      </c>
      <c r="N19" s="18">
        <f t="shared" si="14"/>
        <v>49800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61E17-930A-4B45-9BE6-354859C5B2BF}">
  <dimension ref="B2:P19"/>
  <sheetViews>
    <sheetView rightToLeft="1" zoomScale="70" zoomScaleNormal="70" workbookViewId="0">
      <selection activeCell="Q19" sqref="Q19"/>
    </sheetView>
  </sheetViews>
  <sheetFormatPr defaultColWidth="15.77734375" defaultRowHeight="16.05" customHeight="1" x14ac:dyDescent="0.3"/>
  <cols>
    <col min="1" max="1" width="5.77734375" style="1" customWidth="1"/>
    <col min="2" max="2" width="10.77734375" style="1" customWidth="1"/>
    <col min="3" max="5" width="15.77734375" style="1"/>
    <col min="6" max="6" width="5.77734375" style="1" customWidth="1"/>
    <col min="7" max="13" width="15.77734375" style="1"/>
    <col min="14" max="14" width="5.77734375" style="1" customWidth="1"/>
    <col min="15" max="16" width="15.77734375" style="16"/>
    <col min="17" max="16384" width="15.77734375" style="1"/>
  </cols>
  <sheetData>
    <row r="2" spans="2:16" ht="31.95" customHeight="1" x14ac:dyDescent="0.3">
      <c r="B2" s="12" t="s">
        <v>8</v>
      </c>
      <c r="C2" s="12"/>
      <c r="D2" s="12"/>
      <c r="E2" s="12"/>
      <c r="F2" s="12"/>
      <c r="G2" s="12"/>
      <c r="H2" s="12"/>
      <c r="I2" s="12"/>
      <c r="J2" s="12"/>
      <c r="K2" s="12"/>
      <c r="L2" s="12"/>
      <c r="M2" s="12"/>
    </row>
    <row r="3" spans="2:16" ht="31.95" customHeight="1" x14ac:dyDescent="0.3">
      <c r="B3" s="13" t="s">
        <v>9</v>
      </c>
      <c r="C3" s="13"/>
      <c r="D3" s="13"/>
      <c r="E3" s="13"/>
      <c r="F3" s="13"/>
      <c r="G3" s="13"/>
      <c r="H3" s="13"/>
      <c r="I3" s="13"/>
      <c r="J3" s="13"/>
      <c r="K3" s="13"/>
      <c r="L3" s="13"/>
      <c r="M3" s="13"/>
    </row>
    <row r="4" spans="2:16" ht="31.95" customHeight="1" x14ac:dyDescent="0.3">
      <c r="B4" s="12" t="s">
        <v>15</v>
      </c>
      <c r="C4" s="12"/>
      <c r="D4" s="12"/>
      <c r="E4" s="12"/>
      <c r="F4" s="12"/>
      <c r="G4" s="12"/>
      <c r="H4" s="12"/>
      <c r="I4" s="12"/>
      <c r="J4" s="12"/>
      <c r="K4" s="12"/>
      <c r="L4" s="12"/>
      <c r="M4" s="12"/>
    </row>
    <row r="5" spans="2:16" s="2" customFormat="1" ht="16.05" customHeight="1" x14ac:dyDescent="0.3">
      <c r="O5" s="17"/>
      <c r="P5" s="17"/>
    </row>
    <row r="6" spans="2:16" s="2" customFormat="1" ht="31.95" customHeight="1" x14ac:dyDescent="0.3">
      <c r="B6" s="5" t="s">
        <v>1</v>
      </c>
      <c r="C6" s="5" t="s">
        <v>2</v>
      </c>
      <c r="D6" s="5" t="s">
        <v>35</v>
      </c>
      <c r="E6" s="5" t="s">
        <v>17</v>
      </c>
      <c r="F6" s="8"/>
      <c r="G6" s="5" t="s">
        <v>3</v>
      </c>
      <c r="H6" s="5" t="s">
        <v>4</v>
      </c>
      <c r="I6" s="5" t="s">
        <v>7</v>
      </c>
      <c r="J6" s="5" t="s">
        <v>6</v>
      </c>
      <c r="K6" s="5" t="s">
        <v>13</v>
      </c>
      <c r="L6" s="5" t="s">
        <v>14</v>
      </c>
      <c r="M6" s="5" t="s">
        <v>16</v>
      </c>
      <c r="O6" s="17"/>
      <c r="P6" s="17"/>
    </row>
    <row r="7" spans="2:16" ht="18" customHeight="1" x14ac:dyDescent="0.3">
      <c r="B7" s="6">
        <v>25</v>
      </c>
      <c r="C7" s="7">
        <v>4200</v>
      </c>
      <c r="D7" s="7"/>
      <c r="E7" s="7"/>
      <c r="F7" s="9"/>
      <c r="G7" s="7">
        <f t="shared" ref="G7" si="0">C7*0.55</f>
        <v>2310</v>
      </c>
      <c r="H7" s="7">
        <f t="shared" ref="H7" si="1">C7*0.1</f>
        <v>420</v>
      </c>
      <c r="I7" s="7">
        <f t="shared" ref="I7" si="2">C7*0.1</f>
        <v>420</v>
      </c>
      <c r="J7" s="7">
        <f t="shared" ref="J7" si="3">C7*0.1</f>
        <v>420</v>
      </c>
      <c r="K7" s="7">
        <f t="shared" ref="K7" si="4">C7*0.05</f>
        <v>210</v>
      </c>
      <c r="L7" s="7">
        <f t="shared" ref="L7" si="5">C7*0.1</f>
        <v>420</v>
      </c>
      <c r="M7" s="7">
        <f>D7</f>
        <v>0</v>
      </c>
      <c r="O7" s="18">
        <f>C7</f>
        <v>4200</v>
      </c>
      <c r="P7" s="18">
        <f>SUM(G7:M7)</f>
        <v>4200</v>
      </c>
    </row>
    <row r="8" spans="2:16" ht="18" customHeight="1" x14ac:dyDescent="0.3">
      <c r="B8" s="6">
        <v>26</v>
      </c>
      <c r="C8" s="7">
        <v>4200</v>
      </c>
      <c r="D8" s="7"/>
      <c r="E8" s="7"/>
      <c r="F8" s="9"/>
      <c r="G8" s="7">
        <f>C8*0.55</f>
        <v>2310</v>
      </c>
      <c r="H8" s="7">
        <f>C8*0.1</f>
        <v>420</v>
      </c>
      <c r="I8" s="7">
        <f>C8*0.1</f>
        <v>420</v>
      </c>
      <c r="J8" s="7">
        <f>C8*0.1</f>
        <v>420</v>
      </c>
      <c r="K8" s="7">
        <f>C8*0.05</f>
        <v>210</v>
      </c>
      <c r="L8" s="7">
        <f>C8*0.1</f>
        <v>420</v>
      </c>
      <c r="M8" s="7">
        <f>D8</f>
        <v>0</v>
      </c>
      <c r="O8" s="18">
        <f t="shared" ref="O8:O19" si="6">C8</f>
        <v>4200</v>
      </c>
      <c r="P8" s="18">
        <f t="shared" ref="P8:P19" si="7">SUM(G8:M8)</f>
        <v>4200</v>
      </c>
    </row>
    <row r="9" spans="2:16" ht="18" customHeight="1" x14ac:dyDescent="0.3">
      <c r="B9" s="6">
        <v>27</v>
      </c>
      <c r="C9" s="7">
        <v>4200</v>
      </c>
      <c r="D9" s="7"/>
      <c r="E9" s="7"/>
      <c r="F9" s="9"/>
      <c r="G9" s="7">
        <f>C9*0.55</f>
        <v>2310</v>
      </c>
      <c r="H9" s="7">
        <f>C9*0.1</f>
        <v>420</v>
      </c>
      <c r="I9" s="7">
        <f>C9*0.1</f>
        <v>420</v>
      </c>
      <c r="J9" s="7">
        <f>C9*0.1</f>
        <v>420</v>
      </c>
      <c r="K9" s="7">
        <f>C9*0.05</f>
        <v>210</v>
      </c>
      <c r="L9" s="7">
        <f>C9*0.1</f>
        <v>420</v>
      </c>
      <c r="M9" s="7">
        <f>D9</f>
        <v>0</v>
      </c>
      <c r="O9" s="18">
        <f t="shared" si="6"/>
        <v>4200</v>
      </c>
      <c r="P9" s="18">
        <f t="shared" si="7"/>
        <v>4200</v>
      </c>
    </row>
    <row r="10" spans="2:16" ht="18" customHeight="1" x14ac:dyDescent="0.3">
      <c r="B10" s="6">
        <v>28</v>
      </c>
      <c r="C10" s="7">
        <v>6000</v>
      </c>
      <c r="D10" s="7"/>
      <c r="E10" s="7"/>
      <c r="F10" s="14">
        <f>(C10-C9)/2</f>
        <v>900</v>
      </c>
      <c r="G10" s="7">
        <f>(C10-F10)*0.55</f>
        <v>2805</v>
      </c>
      <c r="H10" s="7">
        <f>(C10-F10)*0.1</f>
        <v>510</v>
      </c>
      <c r="I10" s="7">
        <f>(C10-F10)*0.1</f>
        <v>510</v>
      </c>
      <c r="J10" s="7">
        <f>(C10-F10)*0.1</f>
        <v>510</v>
      </c>
      <c r="K10" s="7">
        <f>(C10-F10)*0.05</f>
        <v>255</v>
      </c>
      <c r="L10" s="7">
        <f>(C10-F10)*0.1</f>
        <v>510</v>
      </c>
      <c r="M10" s="7">
        <f>D10+E10+($C$10-$C$9)/2</f>
        <v>900</v>
      </c>
      <c r="O10" s="18">
        <f t="shared" si="6"/>
        <v>6000</v>
      </c>
      <c r="P10" s="18">
        <f t="shared" si="7"/>
        <v>6000</v>
      </c>
    </row>
    <row r="11" spans="2:16" ht="18" customHeight="1" x14ac:dyDescent="0.3">
      <c r="B11" s="6">
        <v>29</v>
      </c>
      <c r="C11" s="7">
        <v>6000</v>
      </c>
      <c r="D11" s="7"/>
      <c r="E11" s="7"/>
      <c r="F11" s="14">
        <f>F10</f>
        <v>900</v>
      </c>
      <c r="G11" s="7">
        <f t="shared" ref="G11:G18" si="8">(C11-F11)*0.55</f>
        <v>2805</v>
      </c>
      <c r="H11" s="7">
        <f t="shared" ref="H11:H18" si="9">(C11-F11)*0.1</f>
        <v>510</v>
      </c>
      <c r="I11" s="7">
        <f t="shared" ref="I11:I18" si="10">(C11-F11)*0.1</f>
        <v>510</v>
      </c>
      <c r="J11" s="7">
        <f t="shared" ref="J11:J18" si="11">(C11-F11)*0.1</f>
        <v>510</v>
      </c>
      <c r="K11" s="7">
        <f t="shared" ref="K11:K18" si="12">(C11-F11)*0.05</f>
        <v>255</v>
      </c>
      <c r="L11" s="7">
        <f t="shared" ref="L11:L18" si="13">(C11-F11)*0.1</f>
        <v>510</v>
      </c>
      <c r="M11" s="7">
        <f t="shared" ref="M11:M18" si="14">D11+E11+($C$10-$C$9)/2</f>
        <v>900</v>
      </c>
      <c r="O11" s="18">
        <f t="shared" si="6"/>
        <v>6000</v>
      </c>
      <c r="P11" s="18">
        <f t="shared" si="7"/>
        <v>6000</v>
      </c>
    </row>
    <row r="12" spans="2:16" ht="18" customHeight="1" x14ac:dyDescent="0.3">
      <c r="B12" s="6">
        <v>30</v>
      </c>
      <c r="C12" s="7">
        <v>6000</v>
      </c>
      <c r="D12" s="7"/>
      <c r="E12" s="7"/>
      <c r="F12" s="14">
        <f t="shared" ref="F12:F18" si="15">F11</f>
        <v>900</v>
      </c>
      <c r="G12" s="7">
        <f t="shared" si="8"/>
        <v>2805</v>
      </c>
      <c r="H12" s="7">
        <f t="shared" si="9"/>
        <v>510</v>
      </c>
      <c r="I12" s="7">
        <f t="shared" si="10"/>
        <v>510</v>
      </c>
      <c r="J12" s="7">
        <f t="shared" si="11"/>
        <v>510</v>
      </c>
      <c r="K12" s="7">
        <f t="shared" si="12"/>
        <v>255</v>
      </c>
      <c r="L12" s="7">
        <f t="shared" si="13"/>
        <v>510</v>
      </c>
      <c r="M12" s="7">
        <f t="shared" si="14"/>
        <v>900</v>
      </c>
      <c r="O12" s="18">
        <f t="shared" si="6"/>
        <v>6000</v>
      </c>
      <c r="P12" s="18">
        <f t="shared" si="7"/>
        <v>6000</v>
      </c>
    </row>
    <row r="13" spans="2:16" ht="18" customHeight="1" x14ac:dyDescent="0.3">
      <c r="B13" s="6">
        <v>31</v>
      </c>
      <c r="C13" s="7">
        <v>6000</v>
      </c>
      <c r="D13" s="7"/>
      <c r="E13" s="7"/>
      <c r="F13" s="14">
        <f t="shared" si="15"/>
        <v>900</v>
      </c>
      <c r="G13" s="7">
        <f t="shared" si="8"/>
        <v>2805</v>
      </c>
      <c r="H13" s="7">
        <f t="shared" si="9"/>
        <v>510</v>
      </c>
      <c r="I13" s="7">
        <f t="shared" si="10"/>
        <v>510</v>
      </c>
      <c r="J13" s="7">
        <f t="shared" si="11"/>
        <v>510</v>
      </c>
      <c r="K13" s="7">
        <f t="shared" si="12"/>
        <v>255</v>
      </c>
      <c r="L13" s="7">
        <f t="shared" si="13"/>
        <v>510</v>
      </c>
      <c r="M13" s="7">
        <f t="shared" si="14"/>
        <v>900</v>
      </c>
      <c r="O13" s="18">
        <f t="shared" si="6"/>
        <v>6000</v>
      </c>
      <c r="P13" s="18">
        <f t="shared" si="7"/>
        <v>6000</v>
      </c>
    </row>
    <row r="14" spans="2:16" ht="18" customHeight="1" x14ac:dyDescent="0.3">
      <c r="B14" s="6">
        <v>32</v>
      </c>
      <c r="C14" s="7">
        <v>6000</v>
      </c>
      <c r="D14" s="7"/>
      <c r="E14" s="7"/>
      <c r="F14" s="14">
        <f t="shared" si="15"/>
        <v>900</v>
      </c>
      <c r="G14" s="7">
        <f t="shared" si="8"/>
        <v>2805</v>
      </c>
      <c r="H14" s="7">
        <f t="shared" si="9"/>
        <v>510</v>
      </c>
      <c r="I14" s="7">
        <f t="shared" si="10"/>
        <v>510</v>
      </c>
      <c r="J14" s="7">
        <f t="shared" si="11"/>
        <v>510</v>
      </c>
      <c r="K14" s="7">
        <f t="shared" si="12"/>
        <v>255</v>
      </c>
      <c r="L14" s="7">
        <f t="shared" si="13"/>
        <v>510</v>
      </c>
      <c r="M14" s="7">
        <f t="shared" si="14"/>
        <v>900</v>
      </c>
      <c r="O14" s="18">
        <f t="shared" si="6"/>
        <v>6000</v>
      </c>
      <c r="P14" s="18">
        <f t="shared" si="7"/>
        <v>6000</v>
      </c>
    </row>
    <row r="15" spans="2:16" ht="18" customHeight="1" x14ac:dyDescent="0.3">
      <c r="B15" s="6">
        <v>33</v>
      </c>
      <c r="C15" s="7">
        <v>6000</v>
      </c>
      <c r="D15" s="7"/>
      <c r="E15" s="7"/>
      <c r="F15" s="14">
        <f t="shared" si="15"/>
        <v>900</v>
      </c>
      <c r="G15" s="7">
        <f t="shared" si="8"/>
        <v>2805</v>
      </c>
      <c r="H15" s="7">
        <f t="shared" si="9"/>
        <v>510</v>
      </c>
      <c r="I15" s="7">
        <f t="shared" si="10"/>
        <v>510</v>
      </c>
      <c r="J15" s="7">
        <f t="shared" si="11"/>
        <v>510</v>
      </c>
      <c r="K15" s="7">
        <f t="shared" si="12"/>
        <v>255</v>
      </c>
      <c r="L15" s="7">
        <f t="shared" si="13"/>
        <v>510</v>
      </c>
      <c r="M15" s="7">
        <f t="shared" si="14"/>
        <v>900</v>
      </c>
      <c r="O15" s="18">
        <f t="shared" si="6"/>
        <v>6000</v>
      </c>
      <c r="P15" s="18">
        <f t="shared" si="7"/>
        <v>6000</v>
      </c>
    </row>
    <row r="16" spans="2:16" ht="18" customHeight="1" x14ac:dyDescent="0.3">
      <c r="B16" s="6">
        <v>34</v>
      </c>
      <c r="C16" s="7">
        <v>6000</v>
      </c>
      <c r="D16" s="7"/>
      <c r="E16" s="7"/>
      <c r="F16" s="14">
        <f t="shared" si="15"/>
        <v>900</v>
      </c>
      <c r="G16" s="7">
        <f t="shared" si="8"/>
        <v>2805</v>
      </c>
      <c r="H16" s="7">
        <f t="shared" si="9"/>
        <v>510</v>
      </c>
      <c r="I16" s="7">
        <f t="shared" si="10"/>
        <v>510</v>
      </c>
      <c r="J16" s="7">
        <f t="shared" si="11"/>
        <v>510</v>
      </c>
      <c r="K16" s="7">
        <f t="shared" si="12"/>
        <v>255</v>
      </c>
      <c r="L16" s="7">
        <f t="shared" si="13"/>
        <v>510</v>
      </c>
      <c r="M16" s="7">
        <f t="shared" si="14"/>
        <v>900</v>
      </c>
      <c r="O16" s="18">
        <f t="shared" si="6"/>
        <v>6000</v>
      </c>
      <c r="P16" s="18">
        <f t="shared" si="7"/>
        <v>6000</v>
      </c>
    </row>
    <row r="17" spans="2:16" ht="18" customHeight="1" x14ac:dyDescent="0.3">
      <c r="B17" s="6">
        <v>35</v>
      </c>
      <c r="C17" s="7">
        <v>6000</v>
      </c>
      <c r="D17" s="7"/>
      <c r="E17" s="7"/>
      <c r="F17" s="14">
        <f t="shared" si="15"/>
        <v>900</v>
      </c>
      <c r="G17" s="7">
        <f t="shared" si="8"/>
        <v>2805</v>
      </c>
      <c r="H17" s="7">
        <f t="shared" si="9"/>
        <v>510</v>
      </c>
      <c r="I17" s="7">
        <f t="shared" si="10"/>
        <v>510</v>
      </c>
      <c r="J17" s="7">
        <f t="shared" si="11"/>
        <v>510</v>
      </c>
      <c r="K17" s="7">
        <f t="shared" si="12"/>
        <v>255</v>
      </c>
      <c r="L17" s="7">
        <f t="shared" si="13"/>
        <v>510</v>
      </c>
      <c r="M17" s="7">
        <f t="shared" si="14"/>
        <v>900</v>
      </c>
      <c r="O17" s="18">
        <f t="shared" si="6"/>
        <v>6000</v>
      </c>
      <c r="P17" s="18">
        <f t="shared" si="7"/>
        <v>6000</v>
      </c>
    </row>
    <row r="18" spans="2:16" ht="18" customHeight="1" x14ac:dyDescent="0.3">
      <c r="B18" s="6">
        <v>36</v>
      </c>
      <c r="C18" s="7">
        <v>6000</v>
      </c>
      <c r="D18" s="7"/>
      <c r="E18" s="7"/>
      <c r="F18" s="14">
        <f t="shared" si="15"/>
        <v>900</v>
      </c>
      <c r="G18" s="7">
        <f t="shared" si="8"/>
        <v>2805</v>
      </c>
      <c r="H18" s="7">
        <f>(C18-F18)*0</f>
        <v>0</v>
      </c>
      <c r="I18" s="7">
        <f>(C18-F18)*0</f>
        <v>0</v>
      </c>
      <c r="J18" s="7">
        <f>(C18-F18)*0.3</f>
        <v>1530</v>
      </c>
      <c r="K18" s="7">
        <f t="shared" si="12"/>
        <v>255</v>
      </c>
      <c r="L18" s="7">
        <f t="shared" si="13"/>
        <v>510</v>
      </c>
      <c r="M18" s="7">
        <f t="shared" si="14"/>
        <v>900</v>
      </c>
      <c r="O18" s="18">
        <f t="shared" si="6"/>
        <v>6000</v>
      </c>
      <c r="P18" s="18">
        <f t="shared" si="7"/>
        <v>6000</v>
      </c>
    </row>
    <row r="19" spans="2:16" ht="31.95" customHeight="1" x14ac:dyDescent="0.3">
      <c r="B19" s="5" t="s">
        <v>11</v>
      </c>
      <c r="C19" s="11">
        <f>SUM(C7:C18)</f>
        <v>66600</v>
      </c>
      <c r="D19" s="11">
        <f>SUM(D7:D18)</f>
        <v>0</v>
      </c>
      <c r="E19" s="11">
        <f>SUM(E7:E18)</f>
        <v>0</v>
      </c>
      <c r="F19" s="5"/>
      <c r="G19" s="11">
        <f t="shared" ref="G19:M19" si="16">SUM(G7:G18)</f>
        <v>32175</v>
      </c>
      <c r="H19" s="11">
        <f t="shared" si="16"/>
        <v>5340</v>
      </c>
      <c r="I19" s="11">
        <f t="shared" si="16"/>
        <v>5340</v>
      </c>
      <c r="J19" s="11">
        <f t="shared" si="16"/>
        <v>6870</v>
      </c>
      <c r="K19" s="11">
        <f t="shared" si="16"/>
        <v>2925</v>
      </c>
      <c r="L19" s="11">
        <f t="shared" si="16"/>
        <v>5850</v>
      </c>
      <c r="M19" s="11">
        <f t="shared" si="16"/>
        <v>8100</v>
      </c>
      <c r="O19" s="18">
        <f t="shared" si="6"/>
        <v>66600</v>
      </c>
      <c r="P19" s="18">
        <f t="shared" si="7"/>
        <v>66600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386A9-7DA0-443F-B0A0-66ED9B1D096D}">
  <dimension ref="B2:Q19"/>
  <sheetViews>
    <sheetView rightToLeft="1" zoomScale="70" zoomScaleNormal="70" workbookViewId="0">
      <selection activeCell="N19" sqref="N19"/>
    </sheetView>
  </sheetViews>
  <sheetFormatPr defaultColWidth="15.77734375" defaultRowHeight="16.05" customHeight="1" x14ac:dyDescent="0.3"/>
  <cols>
    <col min="1" max="1" width="5.77734375" style="1" customWidth="1"/>
    <col min="2" max="2" width="10.77734375" style="1" customWidth="1"/>
    <col min="3" max="6" width="15.77734375" style="1"/>
    <col min="7" max="7" width="5.77734375" style="1" customWidth="1"/>
    <col min="8" max="14" width="15.77734375" style="1"/>
    <col min="15" max="15" width="5.77734375" style="1" customWidth="1"/>
    <col min="16" max="17" width="15.77734375" style="16"/>
    <col min="18" max="16384" width="15.77734375" style="1"/>
  </cols>
  <sheetData>
    <row r="2" spans="2:17" ht="31.95" customHeight="1" x14ac:dyDescent="0.3">
      <c r="B2" s="12" t="s">
        <v>8</v>
      </c>
      <c r="C2" s="12"/>
      <c r="D2" s="12"/>
      <c r="E2" s="12"/>
      <c r="F2" s="12"/>
      <c r="G2" s="12"/>
      <c r="H2" s="12"/>
      <c r="I2" s="12"/>
      <c r="J2" s="12"/>
      <c r="K2" s="12"/>
      <c r="L2" s="12"/>
      <c r="M2" s="12"/>
      <c r="N2" s="12"/>
    </row>
    <row r="3" spans="2:17" ht="31.95" customHeight="1" x14ac:dyDescent="0.3">
      <c r="B3" s="13" t="s">
        <v>9</v>
      </c>
      <c r="C3" s="13"/>
      <c r="D3" s="13"/>
      <c r="E3" s="13"/>
      <c r="F3" s="13"/>
      <c r="G3" s="13"/>
      <c r="H3" s="13"/>
      <c r="I3" s="13"/>
      <c r="J3" s="13"/>
      <c r="K3" s="13"/>
      <c r="L3" s="13"/>
      <c r="M3" s="13"/>
      <c r="N3" s="13"/>
    </row>
    <row r="4" spans="2:17" ht="31.95" customHeight="1" x14ac:dyDescent="0.3">
      <c r="B4" s="12" t="s">
        <v>18</v>
      </c>
      <c r="C4" s="12"/>
      <c r="D4" s="12"/>
      <c r="E4" s="12"/>
      <c r="F4" s="12"/>
      <c r="G4" s="12"/>
      <c r="H4" s="12"/>
      <c r="I4" s="12"/>
      <c r="J4" s="12"/>
      <c r="K4" s="12"/>
      <c r="L4" s="12"/>
      <c r="M4" s="12"/>
      <c r="N4" s="12"/>
    </row>
    <row r="5" spans="2:17" s="2" customFormat="1" ht="16.05" customHeight="1" x14ac:dyDescent="0.3">
      <c r="P5" s="17"/>
      <c r="Q5" s="17"/>
    </row>
    <row r="6" spans="2:17" s="2" customFormat="1" ht="31.95" customHeight="1" x14ac:dyDescent="0.3">
      <c r="B6" s="5" t="s">
        <v>1</v>
      </c>
      <c r="C6" s="5" t="s">
        <v>2</v>
      </c>
      <c r="D6" s="5" t="s">
        <v>35</v>
      </c>
      <c r="E6" s="5" t="s">
        <v>17</v>
      </c>
      <c r="F6" s="5" t="s">
        <v>19</v>
      </c>
      <c r="G6" s="8"/>
      <c r="H6" s="5" t="s">
        <v>3</v>
      </c>
      <c r="I6" s="5" t="s">
        <v>4</v>
      </c>
      <c r="J6" s="5" t="s">
        <v>7</v>
      </c>
      <c r="K6" s="5" t="s">
        <v>6</v>
      </c>
      <c r="L6" s="5" t="s">
        <v>13</v>
      </c>
      <c r="M6" s="5" t="s">
        <v>14</v>
      </c>
      <c r="N6" s="5" t="s">
        <v>16</v>
      </c>
      <c r="P6" s="17"/>
      <c r="Q6" s="17"/>
    </row>
    <row r="7" spans="2:17" ht="18" customHeight="1" x14ac:dyDescent="0.3">
      <c r="B7" s="6">
        <v>37</v>
      </c>
      <c r="C7" s="7">
        <v>6000</v>
      </c>
      <c r="D7" s="7"/>
      <c r="E7" s="7"/>
      <c r="F7" s="7"/>
      <c r="G7" s="14">
        <f>'العام الثالث'!F18</f>
        <v>900</v>
      </c>
      <c r="H7" s="7">
        <f t="shared" ref="H7" si="0">(C7-G7)*0.55</f>
        <v>2805</v>
      </c>
      <c r="I7" s="7">
        <f t="shared" ref="I7" si="1">(C7-G7)*0.1</f>
        <v>510</v>
      </c>
      <c r="J7" s="7">
        <f t="shared" ref="J7" si="2">(C7-G7)*0.1</f>
        <v>510</v>
      </c>
      <c r="K7" s="7">
        <f t="shared" ref="K7" si="3">(C7-G7)*0.1</f>
        <v>510</v>
      </c>
      <c r="L7" s="7">
        <f t="shared" ref="L7" si="4">(C7-G7)*0.05</f>
        <v>255</v>
      </c>
      <c r="M7" s="7">
        <f t="shared" ref="M7" si="5">(C7-G7)*0.1</f>
        <v>510</v>
      </c>
      <c r="N7" s="7">
        <f>'العام الثالث'!M18+F7+E7+D7</f>
        <v>900</v>
      </c>
      <c r="P7" s="18">
        <f>C7</f>
        <v>6000</v>
      </c>
      <c r="Q7" s="18">
        <f>SUM(H7:N7)</f>
        <v>6000</v>
      </c>
    </row>
    <row r="8" spans="2:17" ht="18" customHeight="1" x14ac:dyDescent="0.3">
      <c r="B8" s="6">
        <v>38</v>
      </c>
      <c r="C8" s="7">
        <v>6000</v>
      </c>
      <c r="D8" s="7"/>
      <c r="E8" s="7"/>
      <c r="F8" s="7"/>
      <c r="G8" s="14">
        <f>G7</f>
        <v>900</v>
      </c>
      <c r="H8" s="7">
        <f t="shared" ref="H8:H18" si="6">(C8-G8)*0.55</f>
        <v>2805</v>
      </c>
      <c r="I8" s="7">
        <f t="shared" ref="I8:I18" si="7">(C8-G8)*0.1</f>
        <v>510</v>
      </c>
      <c r="J8" s="7">
        <f t="shared" ref="J8:J18" si="8">(C8-G8)*0.1</f>
        <v>510</v>
      </c>
      <c r="K8" s="7">
        <f t="shared" ref="K8:K18" si="9">(C8-G8)*0.1</f>
        <v>510</v>
      </c>
      <c r="L8" s="7">
        <f t="shared" ref="L8:L18" si="10">(C8-G8)*0.05</f>
        <v>255</v>
      </c>
      <c r="M8" s="7">
        <f t="shared" ref="M8:M18" si="11">(C8-G8)*0.1</f>
        <v>510</v>
      </c>
      <c r="N8" s="7">
        <f>$N$7+E8+F8+D8</f>
        <v>900</v>
      </c>
      <c r="P8" s="18">
        <f t="shared" ref="P8:P19" si="12">C8</f>
        <v>6000</v>
      </c>
      <c r="Q8" s="18">
        <f t="shared" ref="Q8:Q19" si="13">SUM(H8:N8)</f>
        <v>6000</v>
      </c>
    </row>
    <row r="9" spans="2:17" ht="18" customHeight="1" x14ac:dyDescent="0.3">
      <c r="B9" s="6">
        <v>39</v>
      </c>
      <c r="C9" s="7">
        <v>6000</v>
      </c>
      <c r="D9" s="7"/>
      <c r="E9" s="7"/>
      <c r="F9" s="7"/>
      <c r="G9" s="14">
        <f t="shared" ref="G9:G18" si="14">G8</f>
        <v>900</v>
      </c>
      <c r="H9" s="7">
        <f t="shared" si="6"/>
        <v>2805</v>
      </c>
      <c r="I9" s="7">
        <f t="shared" si="7"/>
        <v>510</v>
      </c>
      <c r="J9" s="7">
        <f t="shared" si="8"/>
        <v>510</v>
      </c>
      <c r="K9" s="7">
        <f t="shared" si="9"/>
        <v>510</v>
      </c>
      <c r="L9" s="7">
        <f t="shared" si="10"/>
        <v>255</v>
      </c>
      <c r="M9" s="7">
        <f t="shared" si="11"/>
        <v>510</v>
      </c>
      <c r="N9" s="7">
        <f t="shared" ref="N9:N18" si="15">$N$7+E9+F9+D9</f>
        <v>900</v>
      </c>
      <c r="P9" s="18">
        <f t="shared" si="12"/>
        <v>6000</v>
      </c>
      <c r="Q9" s="18">
        <f t="shared" si="13"/>
        <v>6000</v>
      </c>
    </row>
    <row r="10" spans="2:17" ht="18" customHeight="1" x14ac:dyDescent="0.3">
      <c r="B10" s="6">
        <v>40</v>
      </c>
      <c r="C10" s="7">
        <v>6600</v>
      </c>
      <c r="D10" s="7"/>
      <c r="E10" s="7"/>
      <c r="F10" s="7"/>
      <c r="G10" s="14">
        <f t="shared" si="14"/>
        <v>900</v>
      </c>
      <c r="H10" s="7">
        <f t="shared" si="6"/>
        <v>3135.0000000000005</v>
      </c>
      <c r="I10" s="7">
        <f t="shared" si="7"/>
        <v>570</v>
      </c>
      <c r="J10" s="7">
        <f t="shared" si="8"/>
        <v>570</v>
      </c>
      <c r="K10" s="7">
        <f t="shared" si="9"/>
        <v>570</v>
      </c>
      <c r="L10" s="7">
        <f t="shared" si="10"/>
        <v>285</v>
      </c>
      <c r="M10" s="7">
        <f t="shared" si="11"/>
        <v>570</v>
      </c>
      <c r="N10" s="7">
        <f t="shared" si="15"/>
        <v>900</v>
      </c>
      <c r="P10" s="18">
        <f t="shared" si="12"/>
        <v>6600</v>
      </c>
      <c r="Q10" s="18">
        <f t="shared" si="13"/>
        <v>6600</v>
      </c>
    </row>
    <row r="11" spans="2:17" ht="18" customHeight="1" x14ac:dyDescent="0.3">
      <c r="B11" s="6">
        <v>41</v>
      </c>
      <c r="C11" s="7">
        <v>6600</v>
      </c>
      <c r="D11" s="7"/>
      <c r="E11" s="7"/>
      <c r="F11" s="7"/>
      <c r="G11" s="14">
        <f t="shared" si="14"/>
        <v>900</v>
      </c>
      <c r="H11" s="7">
        <f t="shared" si="6"/>
        <v>3135.0000000000005</v>
      </c>
      <c r="I11" s="7">
        <f t="shared" si="7"/>
        <v>570</v>
      </c>
      <c r="J11" s="7">
        <f t="shared" si="8"/>
        <v>570</v>
      </c>
      <c r="K11" s="7">
        <f t="shared" si="9"/>
        <v>570</v>
      </c>
      <c r="L11" s="7">
        <f t="shared" si="10"/>
        <v>285</v>
      </c>
      <c r="M11" s="7">
        <f t="shared" si="11"/>
        <v>570</v>
      </c>
      <c r="N11" s="7">
        <f t="shared" si="15"/>
        <v>900</v>
      </c>
      <c r="P11" s="18">
        <f t="shared" si="12"/>
        <v>6600</v>
      </c>
      <c r="Q11" s="18">
        <f t="shared" si="13"/>
        <v>6600</v>
      </c>
    </row>
    <row r="12" spans="2:17" ht="18" customHeight="1" x14ac:dyDescent="0.3">
      <c r="B12" s="6">
        <v>42</v>
      </c>
      <c r="C12" s="7">
        <v>6600</v>
      </c>
      <c r="D12" s="7"/>
      <c r="E12" s="7"/>
      <c r="F12" s="7"/>
      <c r="G12" s="14">
        <f t="shared" si="14"/>
        <v>900</v>
      </c>
      <c r="H12" s="7">
        <f t="shared" si="6"/>
        <v>3135.0000000000005</v>
      </c>
      <c r="I12" s="7">
        <f t="shared" si="7"/>
        <v>570</v>
      </c>
      <c r="J12" s="7">
        <f>(C12-G12)*0</f>
        <v>0</v>
      </c>
      <c r="K12" s="7">
        <f>E12+F12+(C12-G12)*0.3</f>
        <v>1710</v>
      </c>
      <c r="L12" s="7">
        <f t="shared" si="10"/>
        <v>285</v>
      </c>
      <c r="M12" s="7">
        <f>(C12-G12)*0</f>
        <v>0</v>
      </c>
      <c r="N12" s="7">
        <f>$N$7+E12+F12+D12</f>
        <v>900</v>
      </c>
      <c r="P12" s="18">
        <f t="shared" si="12"/>
        <v>6600</v>
      </c>
      <c r="Q12" s="18">
        <f t="shared" si="13"/>
        <v>6600</v>
      </c>
    </row>
    <row r="13" spans="2:17" ht="18" customHeight="1" x14ac:dyDescent="0.3">
      <c r="B13" s="6">
        <v>43</v>
      </c>
      <c r="C13" s="7">
        <v>6600</v>
      </c>
      <c r="D13" s="7"/>
      <c r="E13" s="7"/>
      <c r="F13" s="7"/>
      <c r="G13" s="14">
        <f t="shared" si="14"/>
        <v>900</v>
      </c>
      <c r="H13" s="7">
        <f t="shared" si="6"/>
        <v>3135.0000000000005</v>
      </c>
      <c r="I13" s="7">
        <f t="shared" si="7"/>
        <v>570</v>
      </c>
      <c r="J13" s="7">
        <f t="shared" si="8"/>
        <v>570</v>
      </c>
      <c r="K13" s="7">
        <f t="shared" si="9"/>
        <v>570</v>
      </c>
      <c r="L13" s="7">
        <f t="shared" si="10"/>
        <v>285</v>
      </c>
      <c r="M13" s="7">
        <f t="shared" si="11"/>
        <v>570</v>
      </c>
      <c r="N13" s="7">
        <f t="shared" si="15"/>
        <v>900</v>
      </c>
      <c r="P13" s="18">
        <f t="shared" si="12"/>
        <v>6600</v>
      </c>
      <c r="Q13" s="18">
        <f t="shared" si="13"/>
        <v>6600</v>
      </c>
    </row>
    <row r="14" spans="2:17" ht="18" customHeight="1" x14ac:dyDescent="0.3">
      <c r="B14" s="6">
        <v>44</v>
      </c>
      <c r="C14" s="7">
        <v>6600</v>
      </c>
      <c r="D14" s="7"/>
      <c r="E14" s="7"/>
      <c r="F14" s="7"/>
      <c r="G14" s="14">
        <f t="shared" si="14"/>
        <v>900</v>
      </c>
      <c r="H14" s="7">
        <f t="shared" si="6"/>
        <v>3135.0000000000005</v>
      </c>
      <c r="I14" s="7">
        <f t="shared" si="7"/>
        <v>570</v>
      </c>
      <c r="J14" s="7">
        <f t="shared" si="8"/>
        <v>570</v>
      </c>
      <c r="K14" s="7">
        <f t="shared" si="9"/>
        <v>570</v>
      </c>
      <c r="L14" s="7">
        <f t="shared" si="10"/>
        <v>285</v>
      </c>
      <c r="M14" s="7">
        <f t="shared" si="11"/>
        <v>570</v>
      </c>
      <c r="N14" s="7">
        <f t="shared" si="15"/>
        <v>900</v>
      </c>
      <c r="P14" s="18">
        <f t="shared" si="12"/>
        <v>6600</v>
      </c>
      <c r="Q14" s="18">
        <f t="shared" si="13"/>
        <v>6600</v>
      </c>
    </row>
    <row r="15" spans="2:17" ht="18" customHeight="1" x14ac:dyDescent="0.3">
      <c r="B15" s="6">
        <v>45</v>
      </c>
      <c r="C15" s="7">
        <v>6600</v>
      </c>
      <c r="D15" s="7"/>
      <c r="E15" s="7"/>
      <c r="F15" s="7"/>
      <c r="G15" s="14">
        <f t="shared" si="14"/>
        <v>900</v>
      </c>
      <c r="H15" s="7">
        <f t="shared" si="6"/>
        <v>3135.0000000000005</v>
      </c>
      <c r="I15" s="7">
        <f t="shared" si="7"/>
        <v>570</v>
      </c>
      <c r="J15" s="7">
        <f t="shared" si="8"/>
        <v>570</v>
      </c>
      <c r="K15" s="7">
        <f t="shared" si="9"/>
        <v>570</v>
      </c>
      <c r="L15" s="7">
        <f t="shared" si="10"/>
        <v>285</v>
      </c>
      <c r="M15" s="7">
        <f t="shared" si="11"/>
        <v>570</v>
      </c>
      <c r="N15" s="7">
        <f>$N$7+E15+F15+D15</f>
        <v>900</v>
      </c>
      <c r="P15" s="18">
        <f t="shared" si="12"/>
        <v>6600</v>
      </c>
      <c r="Q15" s="18">
        <f t="shared" si="13"/>
        <v>6600</v>
      </c>
    </row>
    <row r="16" spans="2:17" ht="18" customHeight="1" x14ac:dyDescent="0.3">
      <c r="B16" s="6">
        <v>46</v>
      </c>
      <c r="C16" s="7">
        <v>6600</v>
      </c>
      <c r="D16" s="7"/>
      <c r="E16" s="7"/>
      <c r="F16" s="7"/>
      <c r="G16" s="14">
        <f t="shared" si="14"/>
        <v>900</v>
      </c>
      <c r="H16" s="7">
        <f t="shared" si="6"/>
        <v>3135.0000000000005</v>
      </c>
      <c r="I16" s="7">
        <f t="shared" si="7"/>
        <v>570</v>
      </c>
      <c r="J16" s="7">
        <f t="shared" si="8"/>
        <v>570</v>
      </c>
      <c r="K16" s="7">
        <f t="shared" si="9"/>
        <v>570</v>
      </c>
      <c r="L16" s="7">
        <f t="shared" si="10"/>
        <v>285</v>
      </c>
      <c r="M16" s="7">
        <f t="shared" si="11"/>
        <v>570</v>
      </c>
      <c r="N16" s="7">
        <f>$N$7+E16+F16+D16</f>
        <v>900</v>
      </c>
      <c r="P16" s="18">
        <f t="shared" si="12"/>
        <v>6600</v>
      </c>
      <c r="Q16" s="18">
        <f t="shared" si="13"/>
        <v>6600</v>
      </c>
    </row>
    <row r="17" spans="2:17" ht="18" customHeight="1" x14ac:dyDescent="0.3">
      <c r="B17" s="6">
        <v>47</v>
      </c>
      <c r="C17" s="7">
        <v>6600</v>
      </c>
      <c r="D17" s="7"/>
      <c r="E17" s="7"/>
      <c r="F17" s="7"/>
      <c r="G17" s="14">
        <f t="shared" si="14"/>
        <v>900</v>
      </c>
      <c r="H17" s="7">
        <f t="shared" si="6"/>
        <v>3135.0000000000005</v>
      </c>
      <c r="I17" s="7">
        <f t="shared" si="7"/>
        <v>570</v>
      </c>
      <c r="J17" s="7">
        <f t="shared" si="8"/>
        <v>570</v>
      </c>
      <c r="K17" s="7">
        <f t="shared" si="9"/>
        <v>570</v>
      </c>
      <c r="L17" s="7">
        <f t="shared" si="10"/>
        <v>285</v>
      </c>
      <c r="M17" s="7">
        <f t="shared" si="11"/>
        <v>570</v>
      </c>
      <c r="N17" s="7">
        <f t="shared" si="15"/>
        <v>900</v>
      </c>
      <c r="P17" s="18">
        <f t="shared" si="12"/>
        <v>6600</v>
      </c>
      <c r="Q17" s="18">
        <f t="shared" si="13"/>
        <v>6600</v>
      </c>
    </row>
    <row r="18" spans="2:17" ht="18" customHeight="1" x14ac:dyDescent="0.3">
      <c r="B18" s="6">
        <v>48</v>
      </c>
      <c r="C18" s="7">
        <v>6600</v>
      </c>
      <c r="D18" s="7"/>
      <c r="E18" s="7"/>
      <c r="F18" s="7"/>
      <c r="G18" s="14">
        <f t="shared" si="14"/>
        <v>900</v>
      </c>
      <c r="H18" s="7">
        <f t="shared" si="6"/>
        <v>3135.0000000000005</v>
      </c>
      <c r="I18" s="7">
        <f>(C18-G18)*0</f>
        <v>0</v>
      </c>
      <c r="J18" s="7">
        <f>(C18-G18)*0</f>
        <v>0</v>
      </c>
      <c r="K18" s="7">
        <f>E18+F18+(C18-G18)*0.4</f>
        <v>2280</v>
      </c>
      <c r="L18" s="7">
        <f t="shared" si="10"/>
        <v>285</v>
      </c>
      <c r="M18" s="7">
        <f>(C18-G18)*0</f>
        <v>0</v>
      </c>
      <c r="N18" s="7">
        <f>$N$7+E18+F18+D18</f>
        <v>900</v>
      </c>
      <c r="P18" s="18">
        <f t="shared" si="12"/>
        <v>6600</v>
      </c>
      <c r="Q18" s="18">
        <f t="shared" si="13"/>
        <v>6600</v>
      </c>
    </row>
    <row r="19" spans="2:17" ht="31.95" customHeight="1" x14ac:dyDescent="0.3">
      <c r="B19" s="5" t="s">
        <v>11</v>
      </c>
      <c r="C19" s="11">
        <f>SUM(C7:C18)</f>
        <v>77400</v>
      </c>
      <c r="D19" s="11">
        <f>SUM(D7:D18)</f>
        <v>0</v>
      </c>
      <c r="E19" s="11">
        <f>SUM(E7:E18)</f>
        <v>0</v>
      </c>
      <c r="F19" s="11">
        <f>SUM(F7:F18)</f>
        <v>0</v>
      </c>
      <c r="G19" s="5"/>
      <c r="H19" s="11">
        <f t="shared" ref="H19:N19" si="16">SUM(H7:H18)</f>
        <v>36630</v>
      </c>
      <c r="I19" s="11">
        <f t="shared" si="16"/>
        <v>6090</v>
      </c>
      <c r="J19" s="11">
        <f t="shared" si="16"/>
        <v>5520</v>
      </c>
      <c r="K19" s="11">
        <f t="shared" si="16"/>
        <v>9510</v>
      </c>
      <c r="L19" s="11">
        <f t="shared" si="16"/>
        <v>3330</v>
      </c>
      <c r="M19" s="11">
        <f t="shared" si="16"/>
        <v>5520</v>
      </c>
      <c r="N19" s="11">
        <f t="shared" si="16"/>
        <v>10800</v>
      </c>
      <c r="P19" s="18">
        <f t="shared" si="12"/>
        <v>77400</v>
      </c>
      <c r="Q19" s="18">
        <f t="shared" si="13"/>
        <v>77400</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E5642-05AC-46F9-9C56-11C103B9A201}">
  <dimension ref="B2:T19"/>
  <sheetViews>
    <sheetView rightToLeft="1" zoomScale="70" zoomScaleNormal="70" workbookViewId="0">
      <selection activeCell="K24" sqref="K24"/>
    </sheetView>
  </sheetViews>
  <sheetFormatPr defaultColWidth="15.77734375" defaultRowHeight="16.05" customHeight="1" x14ac:dyDescent="0.3"/>
  <cols>
    <col min="1" max="1" width="5.77734375" style="1" customWidth="1"/>
    <col min="2" max="2" width="10.77734375" style="1" customWidth="1"/>
    <col min="3" max="6" width="15.77734375" style="1"/>
    <col min="7" max="7" width="5.77734375" style="1" customWidth="1"/>
    <col min="8" max="14" width="15.77734375" style="1"/>
    <col min="15" max="15" width="5.77734375" style="1" customWidth="1"/>
    <col min="16" max="20" width="15.77734375" style="16"/>
    <col min="21" max="16384" width="15.77734375" style="1"/>
  </cols>
  <sheetData>
    <row r="2" spans="2:20" ht="31.95" customHeight="1" x14ac:dyDescent="0.3">
      <c r="B2" s="12" t="s">
        <v>8</v>
      </c>
      <c r="C2" s="12"/>
      <c r="D2" s="12"/>
      <c r="E2" s="12"/>
      <c r="F2" s="12"/>
      <c r="G2" s="12"/>
      <c r="H2" s="12"/>
      <c r="I2" s="12"/>
      <c r="J2" s="12"/>
      <c r="K2" s="12"/>
      <c r="L2" s="12"/>
      <c r="M2" s="12"/>
      <c r="N2" s="12"/>
    </row>
    <row r="3" spans="2:20" ht="31.95" customHeight="1" x14ac:dyDescent="0.3">
      <c r="B3" s="13" t="s">
        <v>9</v>
      </c>
      <c r="C3" s="13"/>
      <c r="D3" s="13"/>
      <c r="E3" s="13"/>
      <c r="F3" s="13"/>
      <c r="G3" s="13"/>
      <c r="H3" s="13"/>
      <c r="I3" s="13"/>
      <c r="J3" s="13"/>
      <c r="K3" s="13"/>
      <c r="L3" s="13"/>
      <c r="M3" s="13"/>
      <c r="N3" s="13"/>
    </row>
    <row r="4" spans="2:20" ht="31.95" customHeight="1" x14ac:dyDescent="0.3">
      <c r="B4" s="12" t="s">
        <v>20</v>
      </c>
      <c r="C4" s="12"/>
      <c r="D4" s="12"/>
      <c r="E4" s="12"/>
      <c r="F4" s="12"/>
      <c r="G4" s="12"/>
      <c r="H4" s="12"/>
      <c r="I4" s="12"/>
      <c r="J4" s="12"/>
      <c r="K4" s="12"/>
      <c r="L4" s="12"/>
      <c r="M4" s="12"/>
      <c r="N4" s="12"/>
    </row>
    <row r="5" spans="2:20" s="2" customFormat="1" ht="16.05" customHeight="1" x14ac:dyDescent="0.3">
      <c r="P5" s="17"/>
      <c r="Q5" s="17"/>
      <c r="R5" s="17"/>
      <c r="S5" s="17"/>
      <c r="T5" s="17"/>
    </row>
    <row r="6" spans="2:20" s="2" customFormat="1" ht="31.95" customHeight="1" x14ac:dyDescent="0.3">
      <c r="B6" s="5" t="s">
        <v>1</v>
      </c>
      <c r="C6" s="5" t="s">
        <v>2</v>
      </c>
      <c r="D6" s="5" t="s">
        <v>35</v>
      </c>
      <c r="E6" s="5" t="s">
        <v>17</v>
      </c>
      <c r="F6" s="5" t="s">
        <v>19</v>
      </c>
      <c r="G6" s="8"/>
      <c r="H6" s="5" t="s">
        <v>3</v>
      </c>
      <c r="I6" s="5" t="s">
        <v>21</v>
      </c>
      <c r="J6" s="5" t="s">
        <v>7</v>
      </c>
      <c r="K6" s="5" t="s">
        <v>6</v>
      </c>
      <c r="L6" s="5" t="s">
        <v>23</v>
      </c>
      <c r="M6" s="5" t="s">
        <v>14</v>
      </c>
      <c r="N6" s="5" t="s">
        <v>22</v>
      </c>
      <c r="P6" s="17"/>
      <c r="Q6" s="17"/>
      <c r="R6" s="17"/>
      <c r="S6" s="17"/>
      <c r="T6" s="17"/>
    </row>
    <row r="7" spans="2:20" ht="18" customHeight="1" x14ac:dyDescent="0.3">
      <c r="B7" s="6">
        <v>49</v>
      </c>
      <c r="C7" s="7">
        <v>6600</v>
      </c>
      <c r="D7" s="7"/>
      <c r="E7" s="7"/>
      <c r="F7" s="7"/>
      <c r="G7" s="14">
        <f>'العام الرابع'!G18</f>
        <v>900</v>
      </c>
      <c r="H7" s="7">
        <f t="shared" ref="H7:H18" si="0">(C7-G7)*0.55</f>
        <v>3135.0000000000005</v>
      </c>
      <c r="I7" s="7">
        <f t="shared" ref="I7:I17" si="1">(C7-G7)*0.1</f>
        <v>570</v>
      </c>
      <c r="J7" s="7">
        <f t="shared" ref="J7:J17" si="2">(C7-G7)*0.1</f>
        <v>570</v>
      </c>
      <c r="K7" s="7">
        <f t="shared" ref="K7:K17" si="3">(C7-G7)*0.1</f>
        <v>570</v>
      </c>
      <c r="L7" s="7">
        <f t="shared" ref="L7:L18" si="4">(C7-G7)*0.05</f>
        <v>285</v>
      </c>
      <c r="M7" s="7">
        <f t="shared" ref="M7:M17" si="5">(C7-G7)*0.1</f>
        <v>570</v>
      </c>
      <c r="N7" s="7">
        <f>'العام الرابع'!N18+F7+E7+D7</f>
        <v>900</v>
      </c>
      <c r="P7" s="18">
        <f>C7</f>
        <v>6600</v>
      </c>
      <c r="Q7" s="18">
        <f>SUM(H7:N7)</f>
        <v>6600</v>
      </c>
    </row>
    <row r="8" spans="2:20" ht="18" customHeight="1" x14ac:dyDescent="0.3">
      <c r="B8" s="6">
        <v>50</v>
      </c>
      <c r="C8" s="7">
        <v>6600</v>
      </c>
      <c r="D8" s="7"/>
      <c r="E8" s="7"/>
      <c r="F8" s="7"/>
      <c r="G8" s="14">
        <f>G7</f>
        <v>900</v>
      </c>
      <c r="H8" s="7">
        <f t="shared" si="0"/>
        <v>3135.0000000000005</v>
      </c>
      <c r="I8" s="7">
        <f t="shared" si="1"/>
        <v>570</v>
      </c>
      <c r="J8" s="7">
        <f t="shared" si="2"/>
        <v>570</v>
      </c>
      <c r="K8" s="7">
        <f t="shared" si="3"/>
        <v>570</v>
      </c>
      <c r="L8" s="7">
        <f t="shared" si="4"/>
        <v>285</v>
      </c>
      <c r="M8" s="7">
        <f t="shared" si="5"/>
        <v>570</v>
      </c>
      <c r="N8" s="7">
        <f>$N$7+E8+F8+D8</f>
        <v>900</v>
      </c>
      <c r="P8" s="18">
        <f t="shared" ref="P8:P19" si="6">C8</f>
        <v>6600</v>
      </c>
      <c r="Q8" s="18">
        <f t="shared" ref="Q8:Q19" si="7">SUM(H8:N8)</f>
        <v>6600</v>
      </c>
    </row>
    <row r="9" spans="2:20" ht="18" customHeight="1" x14ac:dyDescent="0.3">
      <c r="B9" s="6">
        <v>51</v>
      </c>
      <c r="C9" s="7">
        <v>6600</v>
      </c>
      <c r="D9" s="7"/>
      <c r="E9" s="7"/>
      <c r="F9" s="7"/>
      <c r="G9" s="14">
        <f t="shared" ref="G9:G18" si="8">G8</f>
        <v>900</v>
      </c>
      <c r="H9" s="7">
        <f t="shared" ref="H9:H18" si="9">(C9-G9)*0.55</f>
        <v>3135.0000000000005</v>
      </c>
      <c r="I9" s="7">
        <f t="shared" ref="I9:I18" si="10">(C9-G9)*0.1</f>
        <v>570</v>
      </c>
      <c r="J9" s="7">
        <f t="shared" ref="J9:J18" si="11">(C9-G9)*0.1</f>
        <v>570</v>
      </c>
      <c r="K9" s="7">
        <f t="shared" ref="K9:K18" si="12">(C9-G9)*0.1</f>
        <v>570</v>
      </c>
      <c r="L9" s="7">
        <f t="shared" ref="L9:L18" si="13">(C9-G9)*0.05</f>
        <v>285</v>
      </c>
      <c r="M9" s="7">
        <f t="shared" ref="M9:M18" si="14">(C9-G9)*0.1</f>
        <v>570</v>
      </c>
      <c r="N9" s="7">
        <f>$N$7+E9+F9+D9</f>
        <v>900</v>
      </c>
      <c r="P9" s="18">
        <f t="shared" si="6"/>
        <v>6600</v>
      </c>
      <c r="Q9" s="18">
        <f t="shared" si="7"/>
        <v>6600</v>
      </c>
      <c r="R9" s="16" t="s">
        <v>24</v>
      </c>
      <c r="S9" s="16" t="s">
        <v>25</v>
      </c>
      <c r="T9" s="16" t="s">
        <v>26</v>
      </c>
    </row>
    <row r="10" spans="2:20" ht="18" customHeight="1" x14ac:dyDescent="0.3">
      <c r="B10" s="6">
        <v>52</v>
      </c>
      <c r="C10" s="7">
        <v>9000</v>
      </c>
      <c r="D10" s="7"/>
      <c r="E10" s="7"/>
      <c r="F10" s="7"/>
      <c r="G10" s="15">
        <f>($C$10-$C$9)</f>
        <v>2400</v>
      </c>
      <c r="H10" s="7">
        <f>(C10-T10)*0.55</f>
        <v>4092.0000000000005</v>
      </c>
      <c r="I10" s="7">
        <f>(C10-T10)*0.1</f>
        <v>744</v>
      </c>
      <c r="J10" s="7">
        <f>(C10-T10)*0.1</f>
        <v>744</v>
      </c>
      <c r="K10" s="7">
        <f>(C10-T10)*0.1</f>
        <v>744</v>
      </c>
      <c r="L10" s="7">
        <f>(C10-T10)*0.05</f>
        <v>372</v>
      </c>
      <c r="M10" s="7">
        <f>(C10-T10)*0.1</f>
        <v>744</v>
      </c>
      <c r="N10" s="7">
        <f>D10+E10+F10+($C$10-$C$9)*0.65</f>
        <v>1560</v>
      </c>
      <c r="P10" s="18">
        <f t="shared" si="6"/>
        <v>9000</v>
      </c>
      <c r="Q10" s="18">
        <f t="shared" si="7"/>
        <v>9000</v>
      </c>
      <c r="R10" s="18">
        <f>$C$10-$C$9</f>
        <v>2400</v>
      </c>
      <c r="S10" s="16">
        <f>0.35*R10</f>
        <v>840</v>
      </c>
      <c r="T10" s="16">
        <f>0.65*R10</f>
        <v>1560</v>
      </c>
    </row>
    <row r="11" spans="2:20" ht="18" customHeight="1" x14ac:dyDescent="0.3">
      <c r="B11" s="6">
        <v>53</v>
      </c>
      <c r="C11" s="7">
        <v>9000</v>
      </c>
      <c r="D11" s="7"/>
      <c r="E11" s="7"/>
      <c r="F11" s="7"/>
      <c r="G11" s="14">
        <f t="shared" ref="G11:G18" si="15">($C$10-$C$9)*0.35</f>
        <v>840</v>
      </c>
      <c r="H11" s="7">
        <f t="shared" ref="H11:H18" si="16">(C11-T11)*0.55</f>
        <v>4092.0000000000005</v>
      </c>
      <c r="I11" s="7">
        <f t="shared" ref="I11:I18" si="17">(C11-T11)*0.1</f>
        <v>744</v>
      </c>
      <c r="J11" s="7">
        <f t="shared" ref="J11:J18" si="18">(C11-T11)*0.1</f>
        <v>744</v>
      </c>
      <c r="K11" s="7">
        <f t="shared" ref="K11:K18" si="19">(C11-T11)*0.1</f>
        <v>744</v>
      </c>
      <c r="L11" s="7">
        <f t="shared" ref="L11:L18" si="20">(C11-T11)*0.05</f>
        <v>372</v>
      </c>
      <c r="M11" s="7">
        <f t="shared" ref="M11:M18" si="21">(C11-T11)*0.1</f>
        <v>744</v>
      </c>
      <c r="N11" s="7">
        <f t="shared" ref="N11:N18" si="22">D11+E11+F11+($C$10-$C$9)*0.65</f>
        <v>1560</v>
      </c>
      <c r="P11" s="18">
        <f t="shared" si="6"/>
        <v>9000</v>
      </c>
      <c r="Q11" s="18">
        <f t="shared" si="7"/>
        <v>9000</v>
      </c>
      <c r="R11" s="18">
        <f t="shared" ref="R11:R18" si="23">$C$10-$C$9</f>
        <v>2400</v>
      </c>
      <c r="S11" s="16">
        <f t="shared" ref="S11:S18" si="24">0.35*R11</f>
        <v>840</v>
      </c>
      <c r="T11" s="16">
        <f t="shared" ref="T11:T18" si="25">0.65*R11</f>
        <v>1560</v>
      </c>
    </row>
    <row r="12" spans="2:20" ht="18" customHeight="1" x14ac:dyDescent="0.3">
      <c r="B12" s="6">
        <v>54</v>
      </c>
      <c r="C12" s="7">
        <v>9000</v>
      </c>
      <c r="D12" s="7"/>
      <c r="E12" s="7"/>
      <c r="F12" s="7"/>
      <c r="G12" s="14">
        <f t="shared" si="15"/>
        <v>840</v>
      </c>
      <c r="H12" s="7">
        <f t="shared" si="16"/>
        <v>4092.0000000000005</v>
      </c>
      <c r="I12" s="7">
        <f t="shared" si="17"/>
        <v>744</v>
      </c>
      <c r="J12" s="7">
        <f t="shared" si="18"/>
        <v>744</v>
      </c>
      <c r="K12" s="7">
        <f t="shared" si="19"/>
        <v>744</v>
      </c>
      <c r="L12" s="7">
        <f t="shared" si="20"/>
        <v>372</v>
      </c>
      <c r="M12" s="7">
        <f t="shared" si="21"/>
        <v>744</v>
      </c>
      <c r="N12" s="7">
        <f t="shared" si="22"/>
        <v>1560</v>
      </c>
      <c r="P12" s="18">
        <f t="shared" si="6"/>
        <v>9000</v>
      </c>
      <c r="Q12" s="18">
        <f t="shared" si="7"/>
        <v>9000</v>
      </c>
      <c r="R12" s="18">
        <f t="shared" si="23"/>
        <v>2400</v>
      </c>
      <c r="S12" s="16">
        <f t="shared" si="24"/>
        <v>840</v>
      </c>
      <c r="T12" s="16">
        <f t="shared" si="25"/>
        <v>1560</v>
      </c>
    </row>
    <row r="13" spans="2:20" ht="18" customHeight="1" x14ac:dyDescent="0.3">
      <c r="B13" s="6">
        <v>55</v>
      </c>
      <c r="C13" s="7">
        <v>9000</v>
      </c>
      <c r="D13" s="7"/>
      <c r="E13" s="7"/>
      <c r="F13" s="7"/>
      <c r="G13" s="14">
        <f t="shared" si="15"/>
        <v>840</v>
      </c>
      <c r="H13" s="7">
        <f t="shared" si="16"/>
        <v>4092.0000000000005</v>
      </c>
      <c r="I13" s="7">
        <f t="shared" si="17"/>
        <v>744</v>
      </c>
      <c r="J13" s="7">
        <f t="shared" si="18"/>
        <v>744</v>
      </c>
      <c r="K13" s="7">
        <f t="shared" si="19"/>
        <v>744</v>
      </c>
      <c r="L13" s="7">
        <f t="shared" si="20"/>
        <v>372</v>
      </c>
      <c r="M13" s="7">
        <f t="shared" si="21"/>
        <v>744</v>
      </c>
      <c r="N13" s="7">
        <f t="shared" si="22"/>
        <v>1560</v>
      </c>
      <c r="P13" s="18">
        <f t="shared" si="6"/>
        <v>9000</v>
      </c>
      <c r="Q13" s="18">
        <f t="shared" si="7"/>
        <v>9000</v>
      </c>
      <c r="R13" s="18">
        <f t="shared" si="23"/>
        <v>2400</v>
      </c>
      <c r="S13" s="16">
        <f t="shared" si="24"/>
        <v>840</v>
      </c>
      <c r="T13" s="16">
        <f t="shared" si="25"/>
        <v>1560</v>
      </c>
    </row>
    <row r="14" spans="2:20" ht="18" customHeight="1" x14ac:dyDescent="0.3">
      <c r="B14" s="6">
        <v>56</v>
      </c>
      <c r="C14" s="7">
        <v>9000</v>
      </c>
      <c r="D14" s="7"/>
      <c r="E14" s="7"/>
      <c r="F14" s="7"/>
      <c r="G14" s="14">
        <f t="shared" si="15"/>
        <v>840</v>
      </c>
      <c r="H14" s="7">
        <f t="shared" si="16"/>
        <v>4092.0000000000005</v>
      </c>
      <c r="I14" s="7">
        <f t="shared" si="17"/>
        <v>744</v>
      </c>
      <c r="J14" s="7">
        <f t="shared" si="18"/>
        <v>744</v>
      </c>
      <c r="K14" s="7">
        <f t="shared" si="19"/>
        <v>744</v>
      </c>
      <c r="L14" s="7">
        <f t="shared" si="20"/>
        <v>372</v>
      </c>
      <c r="M14" s="7">
        <f t="shared" si="21"/>
        <v>744</v>
      </c>
      <c r="N14" s="7">
        <f t="shared" si="22"/>
        <v>1560</v>
      </c>
      <c r="P14" s="18">
        <f t="shared" si="6"/>
        <v>9000</v>
      </c>
      <c r="Q14" s="18">
        <f t="shared" si="7"/>
        <v>9000</v>
      </c>
      <c r="R14" s="18">
        <f t="shared" si="23"/>
        <v>2400</v>
      </c>
      <c r="S14" s="16">
        <f t="shared" si="24"/>
        <v>840</v>
      </c>
      <c r="T14" s="16">
        <f t="shared" si="25"/>
        <v>1560</v>
      </c>
    </row>
    <row r="15" spans="2:20" ht="18" customHeight="1" x14ac:dyDescent="0.3">
      <c r="B15" s="6">
        <v>57</v>
      </c>
      <c r="C15" s="7">
        <v>9000</v>
      </c>
      <c r="D15" s="7"/>
      <c r="E15" s="7"/>
      <c r="F15" s="7"/>
      <c r="G15" s="14">
        <f t="shared" si="15"/>
        <v>840</v>
      </c>
      <c r="H15" s="7">
        <f t="shared" si="16"/>
        <v>4092.0000000000005</v>
      </c>
      <c r="I15" s="7">
        <f t="shared" si="17"/>
        <v>744</v>
      </c>
      <c r="J15" s="7">
        <f t="shared" si="18"/>
        <v>744</v>
      </c>
      <c r="K15" s="7">
        <f t="shared" si="19"/>
        <v>744</v>
      </c>
      <c r="L15" s="7">
        <f t="shared" si="20"/>
        <v>372</v>
      </c>
      <c r="M15" s="7">
        <f t="shared" si="21"/>
        <v>744</v>
      </c>
      <c r="N15" s="7">
        <f t="shared" si="22"/>
        <v>1560</v>
      </c>
      <c r="P15" s="18">
        <f t="shared" si="6"/>
        <v>9000</v>
      </c>
      <c r="Q15" s="18">
        <f t="shared" si="7"/>
        <v>9000</v>
      </c>
      <c r="R15" s="18">
        <f t="shared" si="23"/>
        <v>2400</v>
      </c>
      <c r="S15" s="16">
        <f t="shared" si="24"/>
        <v>840</v>
      </c>
      <c r="T15" s="16">
        <f t="shared" si="25"/>
        <v>1560</v>
      </c>
    </row>
    <row r="16" spans="2:20" ht="18" customHeight="1" x14ac:dyDescent="0.3">
      <c r="B16" s="6">
        <v>58</v>
      </c>
      <c r="C16" s="7">
        <v>9000</v>
      </c>
      <c r="D16" s="7"/>
      <c r="E16" s="7"/>
      <c r="F16" s="7"/>
      <c r="G16" s="14">
        <f t="shared" si="15"/>
        <v>840</v>
      </c>
      <c r="H16" s="7">
        <f t="shared" si="16"/>
        <v>4092.0000000000005</v>
      </c>
      <c r="I16" s="7">
        <f t="shared" si="17"/>
        <v>744</v>
      </c>
      <c r="J16" s="7">
        <f t="shared" si="18"/>
        <v>744</v>
      </c>
      <c r="K16" s="7">
        <f t="shared" si="19"/>
        <v>744</v>
      </c>
      <c r="L16" s="7">
        <f t="shared" si="20"/>
        <v>372</v>
      </c>
      <c r="M16" s="7">
        <f t="shared" si="21"/>
        <v>744</v>
      </c>
      <c r="N16" s="7">
        <f t="shared" si="22"/>
        <v>1560</v>
      </c>
      <c r="P16" s="18">
        <f t="shared" si="6"/>
        <v>9000</v>
      </c>
      <c r="Q16" s="18">
        <f t="shared" si="7"/>
        <v>9000</v>
      </c>
      <c r="R16" s="18">
        <f t="shared" si="23"/>
        <v>2400</v>
      </c>
      <c r="S16" s="16">
        <f t="shared" si="24"/>
        <v>840</v>
      </c>
      <c r="T16" s="16">
        <f t="shared" si="25"/>
        <v>1560</v>
      </c>
    </row>
    <row r="17" spans="2:20" ht="18" customHeight="1" x14ac:dyDescent="0.3">
      <c r="B17" s="6">
        <v>59</v>
      </c>
      <c r="C17" s="7">
        <v>9000</v>
      </c>
      <c r="D17" s="7"/>
      <c r="E17" s="7"/>
      <c r="F17" s="7"/>
      <c r="G17" s="14">
        <f t="shared" si="15"/>
        <v>840</v>
      </c>
      <c r="H17" s="7">
        <f t="shared" si="16"/>
        <v>4092.0000000000005</v>
      </c>
      <c r="I17" s="7">
        <f t="shared" si="17"/>
        <v>744</v>
      </c>
      <c r="J17" s="7">
        <f t="shared" si="18"/>
        <v>744</v>
      </c>
      <c r="K17" s="7">
        <f t="shared" si="19"/>
        <v>744</v>
      </c>
      <c r="L17" s="7">
        <f t="shared" si="20"/>
        <v>372</v>
      </c>
      <c r="M17" s="7">
        <f t="shared" si="21"/>
        <v>744</v>
      </c>
      <c r="N17" s="7">
        <f t="shared" si="22"/>
        <v>1560</v>
      </c>
      <c r="P17" s="18">
        <f t="shared" si="6"/>
        <v>9000</v>
      </c>
      <c r="Q17" s="18">
        <f t="shared" si="7"/>
        <v>9000</v>
      </c>
      <c r="R17" s="18">
        <f t="shared" si="23"/>
        <v>2400</v>
      </c>
      <c r="S17" s="16">
        <f t="shared" si="24"/>
        <v>840</v>
      </c>
      <c r="T17" s="16">
        <f t="shared" si="25"/>
        <v>1560</v>
      </c>
    </row>
    <row r="18" spans="2:20" ht="18" customHeight="1" x14ac:dyDescent="0.3">
      <c r="B18" s="6">
        <v>60</v>
      </c>
      <c r="C18" s="7">
        <v>9000</v>
      </c>
      <c r="D18" s="7"/>
      <c r="E18" s="7"/>
      <c r="F18" s="7"/>
      <c r="G18" s="14">
        <f t="shared" si="15"/>
        <v>840</v>
      </c>
      <c r="H18" s="7">
        <f t="shared" si="16"/>
        <v>4092.0000000000005</v>
      </c>
      <c r="I18" s="7">
        <f t="shared" si="17"/>
        <v>744</v>
      </c>
      <c r="J18" s="7">
        <f t="shared" si="18"/>
        <v>744</v>
      </c>
      <c r="K18" s="7">
        <f t="shared" si="19"/>
        <v>744</v>
      </c>
      <c r="L18" s="7">
        <f t="shared" si="20"/>
        <v>372</v>
      </c>
      <c r="M18" s="7">
        <f t="shared" si="21"/>
        <v>744</v>
      </c>
      <c r="N18" s="7">
        <f t="shared" si="22"/>
        <v>1560</v>
      </c>
      <c r="P18" s="18">
        <f t="shared" si="6"/>
        <v>9000</v>
      </c>
      <c r="Q18" s="18">
        <f t="shared" si="7"/>
        <v>9000</v>
      </c>
      <c r="R18" s="18">
        <f t="shared" si="23"/>
        <v>2400</v>
      </c>
      <c r="S18" s="16">
        <f t="shared" si="24"/>
        <v>840</v>
      </c>
      <c r="T18" s="16">
        <f t="shared" si="25"/>
        <v>1560</v>
      </c>
    </row>
    <row r="19" spans="2:20" ht="31.95" customHeight="1" x14ac:dyDescent="0.3">
      <c r="B19" s="5" t="s">
        <v>11</v>
      </c>
      <c r="C19" s="11">
        <f>SUM(C7:C18)</f>
        <v>100800</v>
      </c>
      <c r="D19" s="11">
        <f>SUM(D7:D18)</f>
        <v>0</v>
      </c>
      <c r="E19" s="11">
        <f>SUM(E7:E18)</f>
        <v>0</v>
      </c>
      <c r="F19" s="11">
        <f>SUM(F7:F18)</f>
        <v>0</v>
      </c>
      <c r="G19" s="5"/>
      <c r="H19" s="11">
        <f t="shared" ref="H19:N19" si="26">SUM(H7:H18)</f>
        <v>46233.000000000007</v>
      </c>
      <c r="I19" s="11">
        <f t="shared" si="26"/>
        <v>8406</v>
      </c>
      <c r="J19" s="11">
        <f t="shared" si="26"/>
        <v>8406</v>
      </c>
      <c r="K19" s="11">
        <f t="shared" si="26"/>
        <v>8406</v>
      </c>
      <c r="L19" s="11">
        <f t="shared" si="26"/>
        <v>4203</v>
      </c>
      <c r="M19" s="11">
        <f t="shared" si="26"/>
        <v>8406</v>
      </c>
      <c r="N19" s="11">
        <f t="shared" si="26"/>
        <v>16740</v>
      </c>
      <c r="P19" s="18">
        <f t="shared" si="6"/>
        <v>100800</v>
      </c>
      <c r="Q19" s="18">
        <f t="shared" si="7"/>
        <v>100800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الصفحة الرئيسية</vt:lpstr>
      <vt:lpstr>العام الأول</vt:lpstr>
      <vt:lpstr>العام الثاني</vt:lpstr>
      <vt:lpstr>العام الثالث</vt:lpstr>
      <vt:lpstr>العام الرابع</vt:lpstr>
      <vt:lpstr>العام الخامس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Ibraheem Habib</dc:creator>
  <cp:keywords>كتاب;خارطة;الطريق;من;راتبك;إلى;ثروتك;خطة;خماسية;للوصول;الحرية;المالية;إبراهيم;حبيب;2025;ملحق;إكسل</cp:keywords>
  <cp:lastModifiedBy>Ibraheem Habib</cp:lastModifiedBy>
  <dcterms:created xsi:type="dcterms:W3CDTF">2025-06-10T21:53:14Z</dcterms:created>
  <dcterms:modified xsi:type="dcterms:W3CDTF">2025-06-11T00:01:37Z</dcterms:modified>
</cp:coreProperties>
</file>